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600" yWindow="600" windowWidth="28215" windowHeight="12720"/>
  </bookViews>
  <sheets>
    <sheet name="Krycí list" sheetId="1" r:id="rId1"/>
    <sheet name="Rekapitulace" sheetId="2" r:id="rId2"/>
    <sheet name="Položky" sheetId="3" r:id="rId3"/>
  </sheets>
  <definedNames>
    <definedName name="cisloobjektu">'Krycí list'!$A$5</definedName>
    <definedName name="cislostavby">'Krycí list'!$A$7</definedName>
    <definedName name="Datum">'Krycí list'!$B$27</definedName>
    <definedName name="Dil">Rekapitulace!$A$6</definedName>
    <definedName name="Dodavka">Rekapitulace!$G$9</definedName>
    <definedName name="Dodavka0">Položky!#REF!</definedName>
    <definedName name="HSV">Rekapitulace!$E$9</definedName>
    <definedName name="HSV0">Položky!#REF!</definedName>
    <definedName name="HZS">Rekapitulace!$I$9</definedName>
    <definedName name="HZS0">Položky!#REF!</definedName>
    <definedName name="JKSO">'Krycí list'!$G$2</definedName>
    <definedName name="MJ">'Krycí list'!$G$5</definedName>
    <definedName name="Mont">Rekapitulace!$H$9</definedName>
    <definedName name="Montaz0">Položky!#REF!</definedName>
    <definedName name="NazevDilu">Rekapitulace!$B$6</definedName>
    <definedName name="nazevobjektu">'Krycí list'!$C$5</definedName>
    <definedName name="nazevstavby">'Krycí list'!$C$7</definedName>
    <definedName name="_xlnm.Print_Titles" localSheetId="2">Položky!$1:$6</definedName>
    <definedName name="_xlnm.Print_Titles" localSheetId="1">Rekapitulace!$1:$6</definedName>
    <definedName name="Objednatel">'Krycí list'!$C$10</definedName>
    <definedName name="_xlnm.Print_Area" localSheetId="0">'Krycí list'!$A$1:$G$45</definedName>
    <definedName name="_xlnm.Print_Area" localSheetId="2">Položky!$A$1:$I$24</definedName>
    <definedName name="_xlnm.Print_Area" localSheetId="1">Rekapitulace!$A$1:$I$23</definedName>
    <definedName name="PocetMJ">'Krycí list'!$G$6</definedName>
    <definedName name="Poznamka">'Krycí list'!$B$37</definedName>
    <definedName name="Projektant">'Krycí list'!$C$8</definedName>
    <definedName name="PSV">Rekapitulace!$F$9</definedName>
    <definedName name="PSV0">Položky!#REF!</definedName>
    <definedName name="SazbaDPH1">'Krycí list'!$C$30</definedName>
    <definedName name="SazbaDPH2">'Krycí list'!$C$32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Rekapitulace!$H$22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list'!$G$11</definedName>
    <definedName name="Zaklad22">'Krycí list'!$F$32</definedName>
    <definedName name="Zaklad5">'Krycí list'!$F$30</definedName>
    <definedName name="Zhotovitel">'Krycí list'!$C$11:$E$11</definedName>
  </definedNames>
  <calcPr calcId="124519"/>
</workbook>
</file>

<file path=xl/calcChain.xml><?xml version="1.0" encoding="utf-8"?>
<calcChain xmlns="http://schemas.openxmlformats.org/spreadsheetml/2006/main">
  <c r="D21" i="1"/>
  <c r="D20"/>
  <c r="D19"/>
  <c r="D18"/>
  <c r="D17"/>
  <c r="D16"/>
  <c r="D15"/>
  <c r="BE23" i="3"/>
  <c r="BE24" s="1"/>
  <c r="I8" i="2" s="1"/>
  <c r="BD23" i="3"/>
  <c r="BD24" s="1"/>
  <c r="H8" i="2" s="1"/>
  <c r="BC23" i="3"/>
  <c r="BA23"/>
  <c r="BA24" s="1"/>
  <c r="E8" i="2" s="1"/>
  <c r="I23" i="3"/>
  <c r="H23"/>
  <c r="G23"/>
  <c r="BB23" s="1"/>
  <c r="BB24" s="1"/>
  <c r="F8" i="2" s="1"/>
  <c r="B8"/>
  <c r="A8"/>
  <c r="BC24" i="3"/>
  <c r="G8" i="2" s="1"/>
  <c r="G24" i="3"/>
  <c r="I24" s="1"/>
  <c r="C24"/>
  <c r="BE20"/>
  <c r="BD20"/>
  <c r="BC20"/>
  <c r="BA20"/>
  <c r="H20"/>
  <c r="G20"/>
  <c r="BB20" s="1"/>
  <c r="BE19"/>
  <c r="BD19"/>
  <c r="BC19"/>
  <c r="BA19"/>
  <c r="H19"/>
  <c r="G19"/>
  <c r="BB19" s="1"/>
  <c r="BE18"/>
  <c r="BD18"/>
  <c r="BC18"/>
  <c r="BA18"/>
  <c r="H18"/>
  <c r="G18"/>
  <c r="BB18" s="1"/>
  <c r="BE17"/>
  <c r="BD17"/>
  <c r="BC17"/>
  <c r="BA17"/>
  <c r="H17"/>
  <c r="G17"/>
  <c r="BB17" s="1"/>
  <c r="BE16"/>
  <c r="BD16"/>
  <c r="BC16"/>
  <c r="BA16"/>
  <c r="H16"/>
  <c r="G16"/>
  <c r="BB16" s="1"/>
  <c r="BE15"/>
  <c r="BD15"/>
  <c r="BC15"/>
  <c r="BA15"/>
  <c r="H15"/>
  <c r="G15"/>
  <c r="BB15" s="1"/>
  <c r="BE14"/>
  <c r="BD14"/>
  <c r="BC14"/>
  <c r="BA14"/>
  <c r="H14"/>
  <c r="G14"/>
  <c r="BB14" s="1"/>
  <c r="BE13"/>
  <c r="BD13"/>
  <c r="BC13"/>
  <c r="BA13"/>
  <c r="H13"/>
  <c r="G13"/>
  <c r="BB13" s="1"/>
  <c r="BE12"/>
  <c r="BD12"/>
  <c r="BC12"/>
  <c r="BA12"/>
  <c r="H12"/>
  <c r="G12"/>
  <c r="BB12" s="1"/>
  <c r="BE11"/>
  <c r="BD11"/>
  <c r="BC11"/>
  <c r="BA11"/>
  <c r="H11"/>
  <c r="G11"/>
  <c r="BB11" s="1"/>
  <c r="BE10"/>
  <c r="BD10"/>
  <c r="BC10"/>
  <c r="BA10"/>
  <c r="H10"/>
  <c r="G10"/>
  <c r="BB10" s="1"/>
  <c r="BE9"/>
  <c r="BD9"/>
  <c r="BC9"/>
  <c r="BA9"/>
  <c r="H9"/>
  <c r="G9"/>
  <c r="BB9" s="1"/>
  <c r="BE8"/>
  <c r="BD8"/>
  <c r="BD21" s="1"/>
  <c r="H7" i="2" s="1"/>
  <c r="H9" s="1"/>
  <c r="BC8" i="3"/>
  <c r="BA8"/>
  <c r="H8"/>
  <c r="G8"/>
  <c r="BB8" s="1"/>
  <c r="B7" i="2"/>
  <c r="A7"/>
  <c r="C21" i="3"/>
  <c r="E4"/>
  <c r="C4"/>
  <c r="F3"/>
  <c r="C3"/>
  <c r="C2" i="2"/>
  <c r="C1"/>
  <c r="C33" i="1"/>
  <c r="E33" s="1"/>
  <c r="C31"/>
  <c r="G7"/>
  <c r="D2"/>
  <c r="C2"/>
  <c r="BA21" i="3" l="1"/>
  <c r="E7" i="2" s="1"/>
  <c r="E9" s="1"/>
  <c r="C15" i="1" s="1"/>
  <c r="BB21" i="3"/>
  <c r="F7" i="2" s="1"/>
  <c r="F9" s="1"/>
  <c r="BE21" i="3"/>
  <c r="I7" i="2" s="1"/>
  <c r="I9" s="1"/>
  <c r="I10" s="1"/>
  <c r="BC21" i="3"/>
  <c r="G7" i="2" s="1"/>
  <c r="G9" s="1"/>
  <c r="H10"/>
  <c r="C17" i="1"/>
  <c r="G21" i="3"/>
  <c r="I21" s="1"/>
  <c r="I8"/>
  <c r="I9"/>
  <c r="I10"/>
  <c r="I11"/>
  <c r="I12"/>
  <c r="I13"/>
  <c r="I14"/>
  <c r="I15"/>
  <c r="I16"/>
  <c r="I17"/>
  <c r="I18"/>
  <c r="I19"/>
  <c r="I20"/>
  <c r="E10" i="2" l="1"/>
  <c r="F10"/>
  <c r="G18"/>
  <c r="I18" s="1"/>
  <c r="G19" i="1" s="1"/>
  <c r="G16" i="2"/>
  <c r="I16" s="1"/>
  <c r="G17" i="1" s="1"/>
  <c r="G14" i="2"/>
  <c r="I14" s="1"/>
  <c r="C21" i="1"/>
  <c r="G17" i="2"/>
  <c r="I17" s="1"/>
  <c r="G18" i="1" s="1"/>
  <c r="G15" i="2"/>
  <c r="I15" s="1"/>
  <c r="G16" i="1" s="1"/>
  <c r="G19" i="2"/>
  <c r="I19" s="1"/>
  <c r="G20" i="1" s="1"/>
  <c r="C16"/>
  <c r="G21" i="2"/>
  <c r="I21" s="1"/>
  <c r="G20"/>
  <c r="I20" s="1"/>
  <c r="G21" i="1" s="1"/>
  <c r="G15"/>
  <c r="C18"/>
  <c r="C19" s="1"/>
  <c r="C22" s="1"/>
  <c r="G10" i="2"/>
  <c r="H22" l="1"/>
  <c r="H23" s="1"/>
  <c r="G23" i="1" l="1"/>
  <c r="G22" s="1"/>
  <c r="C23" l="1"/>
  <c r="E30" s="1"/>
  <c r="E31" s="1"/>
  <c r="E34" s="1"/>
</calcChain>
</file>

<file path=xl/sharedStrings.xml><?xml version="1.0" encoding="utf-8"?>
<sst xmlns="http://schemas.openxmlformats.org/spreadsheetml/2006/main" count="167" uniqueCount="130">
  <si>
    <t>Rozpočet</t>
  </si>
  <si>
    <t>Objekt</t>
  </si>
  <si>
    <t>Názov objektu :</t>
  </si>
  <si>
    <t xml:space="preserve">SKP </t>
  </si>
  <si>
    <t xml:space="preserve"> </t>
  </si>
  <si>
    <t>Merná jednotka</t>
  </si>
  <si>
    <t>Stavba</t>
  </si>
  <si>
    <t>Názov stavby :</t>
  </si>
  <si>
    <t>Počet jednotek</t>
  </si>
  <si>
    <t>Náklady na m.j.</t>
  </si>
  <si>
    <t>Projektant</t>
  </si>
  <si>
    <t>Typ rozpočta</t>
  </si>
  <si>
    <t>Spracovateľ projektu :</t>
  </si>
  <si>
    <t>Objednávateľ :</t>
  </si>
  <si>
    <t>Zhotoviteľ :</t>
  </si>
  <si>
    <t>Zákázkové číslo :</t>
  </si>
  <si>
    <t>Rozpočtár:</t>
  </si>
  <si>
    <t>Počet listov :</t>
  </si>
  <si>
    <t>ROZPOČTOVÉ NÁKLADY</t>
  </si>
  <si>
    <t>Základné rozpočtové náklady (€)</t>
  </si>
  <si>
    <t>Ostatné rozpočtové náklady (€)</t>
  </si>
  <si>
    <t>HSV celkom</t>
  </si>
  <si>
    <t>Z</t>
  </si>
  <si>
    <t>PSV celkom</t>
  </si>
  <si>
    <t>R</t>
  </si>
  <si>
    <t>M práce celkom</t>
  </si>
  <si>
    <t>N</t>
  </si>
  <si>
    <t>M dodávky celkom</t>
  </si>
  <si>
    <t>ZRN celkom</t>
  </si>
  <si>
    <t>HZS</t>
  </si>
  <si>
    <t>ZRN+HZS</t>
  </si>
  <si>
    <t>Ostatné náklady neuvedené</t>
  </si>
  <si>
    <t>ZRN+ost.náklady+HZS</t>
  </si>
  <si>
    <t>Ostatné náklady celkom</t>
  </si>
  <si>
    <t>Vypracoval</t>
  </si>
  <si>
    <t>Za zhotoviteľa</t>
  </si>
  <si>
    <t>Za objednávateľa</t>
  </si>
  <si>
    <t>Meno :</t>
  </si>
  <si>
    <t>Dátum :</t>
  </si>
  <si>
    <t>Podpis :</t>
  </si>
  <si>
    <t>Podpis:</t>
  </si>
  <si>
    <t>Základ pre DPH</t>
  </si>
  <si>
    <t xml:space="preserve">%  </t>
  </si>
  <si>
    <t>DPH</t>
  </si>
  <si>
    <t xml:space="preserve">% </t>
  </si>
  <si>
    <t>CENA ZA OBJEKT CELKOM</t>
  </si>
  <si>
    <t>Poznámka :</t>
  </si>
  <si>
    <t>Stavba :</t>
  </si>
  <si>
    <t>Rozpočet :</t>
  </si>
  <si>
    <t>Objekt :</t>
  </si>
  <si>
    <t>REKAPITULÁCIA  STAVEBNÝCH  DIELOV</t>
  </si>
  <si>
    <t>Stavebný diel</t>
  </si>
  <si>
    <t>HSV</t>
  </si>
  <si>
    <t>PSV</t>
  </si>
  <si>
    <t>Dodávka</t>
  </si>
  <si>
    <t>Montáž</t>
  </si>
  <si>
    <t>CELKOM  OBJEKT (€)</t>
  </si>
  <si>
    <t>CELKOM OBJEKT (Sk)</t>
  </si>
  <si>
    <t>VEDĽAJŠIE ROZPOČTOVÉ  NÁKLADY</t>
  </si>
  <si>
    <t>Názov VRN</t>
  </si>
  <si>
    <t>€</t>
  </si>
  <si>
    <t>%</t>
  </si>
  <si>
    <t>Základňa</t>
  </si>
  <si>
    <t>CELKOM VRN (€)</t>
  </si>
  <si>
    <t>CELKOM VRN (Sk)</t>
  </si>
  <si>
    <t xml:space="preserve">Položkový rozpočet </t>
  </si>
  <si>
    <t>Rozpočet:</t>
  </si>
  <si>
    <t>P.č.</t>
  </si>
  <si>
    <t>Číslo položky</t>
  </si>
  <si>
    <t>Názov položky</t>
  </si>
  <si>
    <t>MJ</t>
  </si>
  <si>
    <t>množstvo</t>
  </si>
  <si>
    <t>cena / MJ (€)</t>
  </si>
  <si>
    <t>celkom (€)</t>
  </si>
  <si>
    <t>cena/MJ (Sk)</t>
  </si>
  <si>
    <t>celkom (Sk)</t>
  </si>
  <si>
    <t>Diel:</t>
  </si>
  <si>
    <t>Celkom za</t>
  </si>
  <si>
    <t>11</t>
  </si>
  <si>
    <t>EMPONT s.r.o.</t>
  </si>
  <si>
    <t>165</t>
  </si>
  <si>
    <t>Kultúrny dom Trstín</t>
  </si>
  <si>
    <t>Kuchyňa a Jedálen v KD Trstín - Plynoinštalácia</t>
  </si>
  <si>
    <t>723</t>
  </si>
  <si>
    <t>VNÚTORNÝ PLYNOVOD</t>
  </si>
  <si>
    <t>723234210</t>
  </si>
  <si>
    <t>Odbor.techn.preskúšanie zariadenia,rev.správa, uvedenie do prevádzky</t>
  </si>
  <si>
    <t>kpl</t>
  </si>
  <si>
    <t>230230017</t>
  </si>
  <si>
    <t xml:space="preserve">Hlavná tlaková skúška vzduchom 0,6 MPa  80 </t>
  </si>
  <si>
    <t>m</t>
  </si>
  <si>
    <t>723120204</t>
  </si>
  <si>
    <t>Potrubie plyn. ocel. rúrok záv. čier. spoj zvar 11 353 DN 25</t>
  </si>
  <si>
    <t>723120205</t>
  </si>
  <si>
    <t>Potrubie plyn. ocel. rúrok záv. čier. spoj zvar 11 353 DN 32</t>
  </si>
  <si>
    <t>723150367</t>
  </si>
  <si>
    <t xml:space="preserve">Chránička plyn. potrubia D 57/2.9 </t>
  </si>
  <si>
    <t>723239101</t>
  </si>
  <si>
    <t>Montáž plynovodných armatúr s 2 závitmi, ostatné t ypy G 1/2</t>
  </si>
  <si>
    <t>kus</t>
  </si>
  <si>
    <t>723239102</t>
  </si>
  <si>
    <t>Montáž plynovodných armatúr s 2 závitmi, ostatné t ypy G 3/4</t>
  </si>
  <si>
    <t>803410010</t>
  </si>
  <si>
    <t>Príprava na tlakovú skúšku vzduchom do 0,6 MPa</t>
  </si>
  <si>
    <t>úsek</t>
  </si>
  <si>
    <t>345141100</t>
  </si>
  <si>
    <t xml:space="preserve">Závesný a kotviaci systém </t>
  </si>
  <si>
    <t>súb</t>
  </si>
  <si>
    <t>4223K1803</t>
  </si>
  <si>
    <t>Uzáver guľový plyn - Futurgas, FF páčka 1/2"- 8001</t>
  </si>
  <si>
    <t>4223K1804</t>
  </si>
  <si>
    <t>Uzáver guľový plyn - Futurgas, FF páčka 3/4"- 8001</t>
  </si>
  <si>
    <t>4223K1894</t>
  </si>
  <si>
    <t>Nerezové vlnovcové potrubie pre plyn DN20 + 2ks matica</t>
  </si>
  <si>
    <t>998723202</t>
  </si>
  <si>
    <t>Presun hmôt pre vnút. plynovod v objektoch výšky d o 12 m</t>
  </si>
  <si>
    <t>783</t>
  </si>
  <si>
    <t>NÁTERY</t>
  </si>
  <si>
    <t>783425350</t>
  </si>
  <si>
    <t>Nátery synt. potrubia do DN 100mm dvojnás. 1x emai l +zákl.</t>
  </si>
  <si>
    <t>Sťažené výrobné podmienky</t>
  </si>
  <si>
    <t>Oborová prirážka</t>
  </si>
  <si>
    <t>Presun stavebných kapacít</t>
  </si>
  <si>
    <t>Mimostavenisková doprava</t>
  </si>
  <si>
    <t>Zariadenie staveniska</t>
  </si>
  <si>
    <t>Prevádzka investora</t>
  </si>
  <si>
    <t>Kompletačná činnosť (IČD)</t>
  </si>
  <si>
    <t>Rezerva rozpočtu</t>
  </si>
  <si>
    <t xml:space="preserve">Rozpočet je vypracovaný na základe dokumentácie pre stavebné povolenie a má len informatívny charakter.
Obsah rozpočtu po pripomienkovaní projektu sa musí upresniť spracovateľom ponuky.
Za správnosť počtu zariadení, dĺžok potrubia zodpovedá spracovateľ cenovej ponuky.
					</t>
  </si>
  <si>
    <t>SLEPÝ POLOŽKOVÝ ROZPOČET</t>
  </si>
</sst>
</file>

<file path=xl/styles.xml><?xml version="1.0" encoding="utf-8"?>
<styleSheet xmlns="http://schemas.openxmlformats.org/spreadsheetml/2006/main">
  <numFmts count="5">
    <numFmt numFmtId="164" formatCode="dd/mm/yy"/>
    <numFmt numFmtId="165" formatCode="0.0"/>
    <numFmt numFmtId="166" formatCode="#,##0.000\ [$€-1]"/>
    <numFmt numFmtId="167" formatCode="#,##0.00\ &quot;Sk&quot;"/>
    <numFmt numFmtId="168" formatCode="#,##0.000"/>
  </numFmts>
  <fonts count="16">
    <font>
      <sz val="10"/>
      <name val="Arial CE"/>
      <family val="2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1"/>
      <name val="Arial CE"/>
      <family val="2"/>
      <charset val="238"/>
    </font>
    <font>
      <sz val="8"/>
      <name val="Arial CE"/>
      <family val="2"/>
      <charset val="238"/>
    </font>
    <font>
      <b/>
      <u/>
      <sz val="12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sz val="10"/>
      <color indexed="9"/>
      <name val="Arial CE"/>
      <family val="2"/>
      <charset val="238"/>
    </font>
    <font>
      <b/>
      <i/>
      <sz val="10"/>
      <name val="Arial CE"/>
      <family val="2"/>
      <charset val="238"/>
    </font>
    <font>
      <i/>
      <sz val="8"/>
      <name val="Arial CE"/>
      <family val="2"/>
      <charset val="238"/>
    </font>
    <font>
      <i/>
      <sz val="9"/>
      <name val="Arial CE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6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32">
    <xf numFmtId="0" fontId="0" fillId="0" borderId="0" xfId="0"/>
    <xf numFmtId="0" fontId="2" fillId="0" borderId="1" xfId="0" applyFont="1" applyBorder="1" applyAlignment="1">
      <alignment horizontal="centerContinuous" vertical="top"/>
    </xf>
    <xf numFmtId="0" fontId="0" fillId="0" borderId="2" xfId="0" applyBorder="1" applyAlignment="1">
      <alignment horizontal="centerContinuous"/>
    </xf>
    <xf numFmtId="0" fontId="0" fillId="0" borderId="3" xfId="0" applyBorder="1" applyAlignment="1">
      <alignment horizontal="centerContinuous"/>
    </xf>
    <xf numFmtId="0" fontId="3" fillId="2" borderId="4" xfId="0" applyFont="1" applyFill="1" applyBorder="1" applyAlignment="1">
      <alignment horizontal="left"/>
    </xf>
    <xf numFmtId="0" fontId="4" fillId="2" borderId="5" xfId="0" applyFont="1" applyFill="1" applyBorder="1" applyAlignment="1">
      <alignment horizontal="centerContinuous"/>
    </xf>
    <xf numFmtId="0" fontId="5" fillId="2" borderId="6" xfId="0" applyFont="1" applyFill="1" applyBorder="1" applyAlignment="1">
      <alignment horizontal="left"/>
    </xf>
    <xf numFmtId="0" fontId="1" fillId="0" borderId="9" xfId="0" applyFont="1" applyBorder="1"/>
    <xf numFmtId="0" fontId="4" fillId="0" borderId="10" xfId="0" applyFont="1" applyBorder="1"/>
    <xf numFmtId="0" fontId="4" fillId="0" borderId="11" xfId="0" applyFont="1" applyBorder="1"/>
    <xf numFmtId="0" fontId="4" fillId="0" borderId="12" xfId="0" applyFont="1" applyBorder="1"/>
    <xf numFmtId="0" fontId="4" fillId="0" borderId="13" xfId="0" applyFont="1" applyBorder="1" applyAlignment="1">
      <alignment horizontal="left"/>
    </xf>
    <xf numFmtId="0" fontId="3" fillId="0" borderId="9" xfId="0" applyFont="1" applyBorder="1"/>
    <xf numFmtId="0" fontId="0" fillId="0" borderId="11" xfId="0" applyBorder="1"/>
    <xf numFmtId="49" fontId="4" fillId="0" borderId="13" xfId="0" applyNumberFormat="1" applyFont="1" applyBorder="1" applyAlignment="1">
      <alignment horizontal="left"/>
    </xf>
    <xf numFmtId="49" fontId="3" fillId="2" borderId="9" xfId="0" applyNumberFormat="1" applyFont="1" applyFill="1" applyBorder="1"/>
    <xf numFmtId="49" fontId="1" fillId="2" borderId="10" xfId="0" applyNumberFormat="1" applyFont="1" applyFill="1" applyBorder="1"/>
    <xf numFmtId="0" fontId="3" fillId="2" borderId="11" xfId="0" applyFont="1" applyFill="1" applyBorder="1"/>
    <xf numFmtId="0" fontId="1" fillId="2" borderId="11" xfId="0" applyFont="1" applyFill="1" applyBorder="1"/>
    <xf numFmtId="0" fontId="1" fillId="2" borderId="10" xfId="0" applyFont="1" applyFill="1" applyBorder="1"/>
    <xf numFmtId="0" fontId="0" fillId="0" borderId="14" xfId="0" applyBorder="1"/>
    <xf numFmtId="0" fontId="4" fillId="0" borderId="12" xfId="0" applyFont="1" applyFill="1" applyBorder="1"/>
    <xf numFmtId="3" fontId="4" fillId="0" borderId="13" xfId="0" applyNumberFormat="1" applyFont="1" applyBorder="1" applyAlignment="1">
      <alignment horizontal="left"/>
    </xf>
    <xf numFmtId="0" fontId="0" fillId="0" borderId="0" xfId="0" applyFill="1"/>
    <xf numFmtId="49" fontId="3" fillId="2" borderId="15" xfId="0" applyNumberFormat="1" applyFont="1" applyFill="1" applyBorder="1"/>
    <xf numFmtId="49" fontId="1" fillId="2" borderId="16" xfId="0" applyNumberFormat="1" applyFont="1" applyFill="1" applyBorder="1"/>
    <xf numFmtId="0" fontId="3" fillId="2" borderId="0" xfId="0" applyFont="1" applyFill="1" applyBorder="1"/>
    <xf numFmtId="0" fontId="1" fillId="2" borderId="0" xfId="0" applyFont="1" applyFill="1" applyBorder="1"/>
    <xf numFmtId="49" fontId="4" fillId="0" borderId="12" xfId="0" applyNumberFormat="1" applyFont="1" applyBorder="1" applyAlignment="1">
      <alignment horizontal="left"/>
    </xf>
    <xf numFmtId="0" fontId="4" fillId="0" borderId="17" xfId="0" applyFont="1" applyBorder="1"/>
    <xf numFmtId="0" fontId="4" fillId="0" borderId="12" xfId="0" applyNumberFormat="1" applyFont="1" applyBorder="1"/>
    <xf numFmtId="0" fontId="4" fillId="0" borderId="18" xfId="0" applyNumberFormat="1" applyFont="1" applyBorder="1" applyAlignment="1">
      <alignment horizontal="left"/>
    </xf>
    <xf numFmtId="0" fontId="0" fillId="0" borderId="0" xfId="0" applyNumberFormat="1" applyBorder="1"/>
    <xf numFmtId="0" fontId="0" fillId="0" borderId="0" xfId="0" applyNumberFormat="1"/>
    <xf numFmtId="0" fontId="0" fillId="0" borderId="15" xfId="0" applyBorder="1"/>
    <xf numFmtId="0" fontId="4" fillId="0" borderId="18" xfId="0" applyFont="1" applyBorder="1" applyAlignment="1">
      <alignment horizontal="left"/>
    </xf>
    <xf numFmtId="0" fontId="0" fillId="0" borderId="0" xfId="0" applyBorder="1"/>
    <xf numFmtId="0" fontId="0" fillId="0" borderId="19" xfId="0" applyBorder="1"/>
    <xf numFmtId="0" fontId="4" fillId="0" borderId="12" xfId="0" applyFont="1" applyFill="1" applyBorder="1" applyAlignment="1"/>
    <xf numFmtId="0" fontId="4" fillId="0" borderId="18" xfId="0" applyFont="1" applyFill="1" applyBorder="1" applyAlignment="1"/>
    <xf numFmtId="0" fontId="1" fillId="0" borderId="0" xfId="0" applyFont="1" applyFill="1" applyBorder="1" applyAlignment="1"/>
    <xf numFmtId="0" fontId="4" fillId="0" borderId="18" xfId="0" applyFont="1" applyBorder="1" applyAlignment="1"/>
    <xf numFmtId="3" fontId="0" fillId="0" borderId="0" xfId="0" applyNumberFormat="1"/>
    <xf numFmtId="0" fontId="4" fillId="0" borderId="9" xfId="0" applyFont="1" applyBorder="1"/>
    <xf numFmtId="0" fontId="4" fillId="0" borderId="7" xfId="0" applyFont="1" applyBorder="1" applyAlignment="1">
      <alignment horizontal="left"/>
    </xf>
    <xf numFmtId="0" fontId="4" fillId="0" borderId="20" xfId="0" applyFont="1" applyBorder="1" applyAlignment="1">
      <alignment horizontal="left"/>
    </xf>
    <xf numFmtId="0" fontId="2" fillId="0" borderId="21" xfId="0" applyFont="1" applyBorder="1" applyAlignment="1">
      <alignment horizontal="centerContinuous" vertical="center"/>
    </xf>
    <xf numFmtId="0" fontId="6" fillId="0" borderId="22" xfId="0" applyFont="1" applyBorder="1" applyAlignment="1">
      <alignment horizontal="centerContinuous" vertical="center"/>
    </xf>
    <xf numFmtId="0" fontId="0" fillId="0" borderId="22" xfId="0" applyBorder="1" applyAlignment="1">
      <alignment horizontal="centerContinuous" vertical="center"/>
    </xf>
    <xf numFmtId="0" fontId="0" fillId="0" borderId="23" xfId="0" applyBorder="1" applyAlignment="1">
      <alignment horizontal="centerContinuous" vertical="center"/>
    </xf>
    <xf numFmtId="0" fontId="3" fillId="2" borderId="1" xfId="0" applyFont="1" applyFill="1" applyBorder="1" applyAlignment="1">
      <alignment horizontal="left"/>
    </xf>
    <xf numFmtId="0" fontId="0" fillId="2" borderId="2" xfId="0" applyFill="1" applyBorder="1" applyAlignment="1">
      <alignment horizontal="left"/>
    </xf>
    <xf numFmtId="0" fontId="0" fillId="2" borderId="3" xfId="0" applyFill="1" applyBorder="1" applyAlignment="1">
      <alignment horizontal="centerContinuous"/>
    </xf>
    <xf numFmtId="0" fontId="3" fillId="2" borderId="2" xfId="0" applyFont="1" applyFill="1" applyBorder="1" applyAlignment="1">
      <alignment horizontal="centerContinuous"/>
    </xf>
    <xf numFmtId="0" fontId="0" fillId="2" borderId="2" xfId="0" applyFill="1" applyBorder="1" applyAlignment="1">
      <alignment horizontal="centerContinuous"/>
    </xf>
    <xf numFmtId="0" fontId="0" fillId="0" borderId="24" xfId="0" applyBorder="1"/>
    <xf numFmtId="0" fontId="0" fillId="0" borderId="25" xfId="0" applyBorder="1"/>
    <xf numFmtId="3" fontId="0" fillId="0" borderId="8" xfId="0" applyNumberFormat="1" applyBorder="1"/>
    <xf numFmtId="0" fontId="0" fillId="0" borderId="4" xfId="0" applyBorder="1"/>
    <xf numFmtId="3" fontId="0" fillId="0" borderId="6" xfId="0" applyNumberFormat="1" applyBorder="1"/>
    <xf numFmtId="0" fontId="0" fillId="0" borderId="5" xfId="0" applyBorder="1"/>
    <xf numFmtId="0" fontId="0" fillId="0" borderId="9" xfId="0" applyBorder="1"/>
    <xf numFmtId="3" fontId="0" fillId="0" borderId="11" xfId="0" applyNumberFormat="1" applyBorder="1"/>
    <xf numFmtId="0" fontId="0" fillId="0" borderId="10" xfId="0" applyBorder="1"/>
    <xf numFmtId="0" fontId="0" fillId="0" borderId="26" xfId="0" applyBorder="1"/>
    <xf numFmtId="0" fontId="0" fillId="0" borderId="25" xfId="0" applyBorder="1" applyAlignment="1">
      <alignment shrinkToFit="1"/>
    </xf>
    <xf numFmtId="0" fontId="0" fillId="0" borderId="27" xfId="0" applyBorder="1"/>
    <xf numFmtId="3" fontId="0" fillId="0" borderId="30" xfId="0" applyNumberFormat="1" applyBorder="1"/>
    <xf numFmtId="0" fontId="0" fillId="0" borderId="28" xfId="0" applyBorder="1"/>
    <xf numFmtId="3" fontId="0" fillId="0" borderId="31" xfId="0" applyNumberFormat="1" applyBorder="1"/>
    <xf numFmtId="0" fontId="0" fillId="0" borderId="29" xfId="0" applyBorder="1"/>
    <xf numFmtId="0" fontId="3" fillId="2" borderId="4" xfId="0" applyFont="1" applyFill="1" applyBorder="1"/>
    <xf numFmtId="0" fontId="3" fillId="2" borderId="6" xfId="0" applyFont="1" applyFill="1" applyBorder="1"/>
    <xf numFmtId="0" fontId="3" fillId="2" borderId="5" xfId="0" applyFont="1" applyFill="1" applyBorder="1"/>
    <xf numFmtId="0" fontId="3" fillId="2" borderId="32" xfId="0" applyFont="1" applyFill="1" applyBorder="1"/>
    <xf numFmtId="0" fontId="3" fillId="2" borderId="33" xfId="0" applyFont="1" applyFill="1" applyBorder="1"/>
    <xf numFmtId="0" fontId="3" fillId="2" borderId="34" xfId="0" applyFont="1" applyFill="1" applyBorder="1"/>
    <xf numFmtId="0" fontId="0" fillId="0" borderId="16" xfId="0" applyBorder="1"/>
    <xf numFmtId="0" fontId="0" fillId="0" borderId="35" xfId="0" applyBorder="1"/>
    <xf numFmtId="0" fontId="0" fillId="0" borderId="36" xfId="0" applyBorder="1"/>
    <xf numFmtId="0" fontId="0" fillId="0" borderId="0" xfId="0" applyBorder="1" applyAlignment="1">
      <alignment horizontal="right"/>
    </xf>
    <xf numFmtId="164" fontId="0" fillId="0" borderId="0" xfId="0" applyNumberFormat="1" applyBorder="1"/>
    <xf numFmtId="0" fontId="0" fillId="0" borderId="37" xfId="0" applyBorder="1"/>
    <xf numFmtId="0" fontId="0" fillId="0" borderId="0" xfId="0" applyFill="1" applyBorder="1"/>
    <xf numFmtId="0" fontId="0" fillId="0" borderId="38" xfId="0" applyBorder="1"/>
    <xf numFmtId="0" fontId="0" fillId="0" borderId="39" xfId="0" applyBorder="1"/>
    <xf numFmtId="0" fontId="0" fillId="0" borderId="40" xfId="0" applyBorder="1"/>
    <xf numFmtId="165" fontId="0" fillId="0" borderId="41" xfId="0" applyNumberFormat="1" applyBorder="1" applyAlignment="1">
      <alignment horizontal="right"/>
    </xf>
    <xf numFmtId="166" fontId="0" fillId="0" borderId="41" xfId="0" applyNumberFormat="1" applyBorder="1"/>
    <xf numFmtId="165" fontId="0" fillId="0" borderId="10" xfId="0" applyNumberFormat="1" applyBorder="1" applyAlignment="1">
      <alignment horizontal="right"/>
    </xf>
    <xf numFmtId="166" fontId="0" fillId="0" borderId="10" xfId="0" applyNumberFormat="1" applyBorder="1"/>
    <xf numFmtId="0" fontId="6" fillId="2" borderId="28" xfId="0" applyFont="1" applyFill="1" applyBorder="1"/>
    <xf numFmtId="0" fontId="6" fillId="2" borderId="31" xfId="0" applyFont="1" applyFill="1" applyBorder="1"/>
    <xf numFmtId="166" fontId="6" fillId="3" borderId="29" xfId="0" applyNumberFormat="1" applyFont="1" applyFill="1" applyBorder="1"/>
    <xf numFmtId="0" fontId="6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0" fontId="3" fillId="0" borderId="46" xfId="1" applyFont="1" applyBorder="1"/>
    <xf numFmtId="0" fontId="1" fillId="0" borderId="46" xfId="1" applyBorder="1"/>
    <xf numFmtId="0" fontId="1" fillId="0" borderId="46" xfId="1" applyBorder="1" applyAlignment="1">
      <alignment horizontal="right"/>
    </xf>
    <xf numFmtId="0" fontId="1" fillId="0" borderId="47" xfId="1" applyFont="1" applyBorder="1"/>
    <xf numFmtId="0" fontId="0" fillId="0" borderId="46" xfId="0" applyNumberFormat="1" applyBorder="1" applyAlignment="1">
      <alignment horizontal="left"/>
    </xf>
    <xf numFmtId="0" fontId="0" fillId="0" borderId="48" xfId="0" applyNumberFormat="1" applyBorder="1"/>
    <xf numFmtId="0" fontId="3" fillId="0" borderId="51" xfId="1" applyFont="1" applyBorder="1"/>
    <xf numFmtId="0" fontId="1" fillId="0" borderId="51" xfId="1" applyBorder="1"/>
    <xf numFmtId="0" fontId="1" fillId="0" borderId="51" xfId="1" applyBorder="1" applyAlignment="1">
      <alignment horizontal="righ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2" fillId="0" borderId="0" xfId="0" applyFont="1" applyBorder="1" applyAlignment="1">
      <alignment horizontal="centerContinuous"/>
    </xf>
    <xf numFmtId="49" fontId="3" fillId="2" borderId="1" xfId="0" applyNumberFormat="1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3" fillId="2" borderId="54" xfId="0" applyFont="1" applyFill="1" applyBorder="1" applyAlignment="1">
      <alignment horizontal="center"/>
    </xf>
    <xf numFmtId="0" fontId="3" fillId="2" borderId="55" xfId="0" applyFont="1" applyFill="1" applyBorder="1" applyAlignment="1">
      <alignment horizontal="center"/>
    </xf>
    <xf numFmtId="0" fontId="3" fillId="2" borderId="56" xfId="0" applyFont="1" applyFill="1" applyBorder="1" applyAlignment="1">
      <alignment horizontal="center"/>
    </xf>
    <xf numFmtId="0" fontId="4" fillId="0" borderId="0" xfId="0" applyFont="1" applyBorder="1"/>
    <xf numFmtId="3" fontId="1" fillId="0" borderId="36" xfId="0" applyNumberFormat="1" applyFont="1" applyBorder="1"/>
    <xf numFmtId="0" fontId="3" fillId="2" borderId="1" xfId="0" applyFont="1" applyFill="1" applyBorder="1"/>
    <xf numFmtId="0" fontId="3" fillId="2" borderId="2" xfId="0" applyFont="1" applyFill="1" applyBorder="1"/>
    <xf numFmtId="3" fontId="3" fillId="2" borderId="3" xfId="0" applyNumberFormat="1" applyFont="1" applyFill="1" applyBorder="1"/>
    <xf numFmtId="3" fontId="3" fillId="2" borderId="54" xfId="0" applyNumberFormat="1" applyFont="1" applyFill="1" applyBorder="1"/>
    <xf numFmtId="3" fontId="3" fillId="2" borderId="55" xfId="0" applyNumberFormat="1" applyFont="1" applyFill="1" applyBorder="1"/>
    <xf numFmtId="3" fontId="3" fillId="2" borderId="56" xfId="0" applyNumberFormat="1" applyFont="1" applyFill="1" applyBorder="1"/>
    <xf numFmtId="0" fontId="3" fillId="0" borderId="0" xfId="0" applyFont="1"/>
    <xf numFmtId="0" fontId="0" fillId="2" borderId="1" xfId="0" applyFill="1" applyBorder="1"/>
    <xf numFmtId="0" fontId="3" fillId="2" borderId="3" xfId="0" applyFont="1" applyFill="1" applyBorder="1"/>
    <xf numFmtId="0" fontId="0" fillId="2" borderId="59" xfId="0" applyFill="1" applyBorder="1"/>
    <xf numFmtId="3" fontId="0" fillId="2" borderId="60" xfId="0" applyNumberFormat="1" applyFill="1" applyBorder="1"/>
    <xf numFmtId="3" fontId="2" fillId="0" borderId="0" xfId="0" applyNumberFormat="1" applyFont="1" applyAlignment="1">
      <alignment horizontal="centerContinuous"/>
    </xf>
    <xf numFmtId="0" fontId="0" fillId="2" borderId="34" xfId="0" applyFill="1" applyBorder="1"/>
    <xf numFmtId="0" fontId="3" fillId="2" borderId="61" xfId="0" applyFont="1" applyFill="1" applyBorder="1" applyAlignment="1">
      <alignment horizontal="right"/>
    </xf>
    <xf numFmtId="0" fontId="3" fillId="2" borderId="6" xfId="0" applyFont="1" applyFill="1" applyBorder="1" applyAlignment="1">
      <alignment horizontal="right"/>
    </xf>
    <xf numFmtId="0" fontId="3" fillId="2" borderId="5" xfId="0" applyFont="1" applyFill="1" applyBorder="1" applyAlignment="1">
      <alignment horizontal="center"/>
    </xf>
    <xf numFmtId="4" fontId="5" fillId="2" borderId="6" xfId="0" applyNumberFormat="1" applyFont="1" applyFill="1" applyBorder="1" applyAlignment="1">
      <alignment horizontal="right"/>
    </xf>
    <xf numFmtId="0" fontId="1" fillId="0" borderId="27" xfId="0" applyFont="1" applyBorder="1"/>
    <xf numFmtId="0" fontId="1" fillId="0" borderId="25" xfId="0" applyFont="1" applyBorder="1"/>
    <xf numFmtId="0" fontId="1" fillId="0" borderId="20" xfId="0" applyFont="1" applyBorder="1"/>
    <xf numFmtId="3" fontId="1" fillId="0" borderId="26" xfId="0" applyNumberFormat="1" applyFont="1" applyBorder="1" applyAlignment="1">
      <alignment horizontal="right"/>
    </xf>
    <xf numFmtId="165" fontId="1" fillId="0" borderId="12" xfId="0" applyNumberFormat="1" applyFont="1" applyBorder="1" applyAlignment="1">
      <alignment horizontal="right"/>
    </xf>
    <xf numFmtId="3" fontId="1" fillId="0" borderId="38" xfId="0" applyNumberFormat="1" applyFont="1" applyBorder="1" applyAlignment="1">
      <alignment horizontal="right"/>
    </xf>
    <xf numFmtId="4" fontId="1" fillId="0" borderId="25" xfId="0" applyNumberFormat="1" applyFont="1" applyBorder="1" applyAlignment="1">
      <alignment horizontal="right"/>
    </xf>
    <xf numFmtId="3" fontId="1" fillId="0" borderId="20" xfId="0" applyNumberFormat="1" applyFont="1" applyBorder="1" applyAlignment="1">
      <alignment horizontal="right"/>
    </xf>
    <xf numFmtId="0" fontId="0" fillId="2" borderId="28" xfId="0" applyFill="1" applyBorder="1"/>
    <xf numFmtId="0" fontId="3" fillId="2" borderId="31" xfId="0" applyFont="1" applyFill="1" applyBorder="1"/>
    <xf numFmtId="0" fontId="0" fillId="2" borderId="31" xfId="0" applyFill="1" applyBorder="1"/>
    <xf numFmtId="4" fontId="0" fillId="2" borderId="43" xfId="0" applyNumberFormat="1" applyFill="1" applyBorder="1"/>
    <xf numFmtId="4" fontId="0" fillId="2" borderId="28" xfId="0" applyNumberFormat="1" applyFill="1" applyBorder="1"/>
    <xf numFmtId="4" fontId="0" fillId="2" borderId="31" xfId="0" applyNumberFormat="1" applyFill="1" applyBorder="1"/>
    <xf numFmtId="3" fontId="4" fillId="0" borderId="0" xfId="0" applyNumberFormat="1" applyFont="1"/>
    <xf numFmtId="4" fontId="4" fillId="0" borderId="0" xfId="0" applyNumberFormat="1" applyFont="1"/>
    <xf numFmtId="4" fontId="0" fillId="0" borderId="0" xfId="0" applyNumberFormat="1"/>
    <xf numFmtId="0" fontId="1" fillId="0" borderId="0" xfId="1"/>
    <xf numFmtId="0" fontId="10" fillId="0" borderId="0" xfId="1" applyFont="1" applyAlignment="1">
      <alignment horizontal="centerContinuous"/>
    </xf>
    <xf numFmtId="0" fontId="11" fillId="0" borderId="0" xfId="1" applyFont="1" applyAlignment="1">
      <alignment horizontal="centerContinuous"/>
    </xf>
    <xf numFmtId="0" fontId="11" fillId="0" borderId="0" xfId="1" applyFont="1" applyAlignment="1">
      <alignment horizontal="right"/>
    </xf>
    <xf numFmtId="0" fontId="4" fillId="0" borderId="47" xfId="1" applyFont="1" applyBorder="1" applyAlignment="1">
      <alignment horizontal="right"/>
    </xf>
    <xf numFmtId="0" fontId="1" fillId="0" borderId="46" xfId="1" applyBorder="1" applyAlignment="1">
      <alignment horizontal="left"/>
    </xf>
    <xf numFmtId="0" fontId="1" fillId="0" borderId="48" xfId="1" applyBorder="1"/>
    <xf numFmtId="0" fontId="1" fillId="0" borderId="53" xfId="1" applyBorder="1"/>
    <xf numFmtId="0" fontId="4" fillId="0" borderId="0" xfId="1" applyFont="1"/>
    <xf numFmtId="0" fontId="1" fillId="0" borderId="0" xfId="1" applyFont="1"/>
    <xf numFmtId="0" fontId="1" fillId="0" borderId="0" xfId="1" applyAlignment="1">
      <alignment horizontal="right"/>
    </xf>
    <xf numFmtId="0" fontId="1" fillId="0" borderId="0" xfId="1" applyAlignment="1"/>
    <xf numFmtId="49" fontId="4" fillId="2" borderId="12" xfId="1" applyNumberFormat="1" applyFont="1" applyFill="1" applyBorder="1"/>
    <xf numFmtId="0" fontId="4" fillId="2" borderId="10" xfId="1" applyFont="1" applyFill="1" applyBorder="1" applyAlignment="1">
      <alignment horizontal="center"/>
    </xf>
    <xf numFmtId="0" fontId="4" fillId="2" borderId="10" xfId="1" applyNumberFormat="1" applyFont="1" applyFill="1" applyBorder="1" applyAlignment="1">
      <alignment horizontal="center"/>
    </xf>
    <xf numFmtId="0" fontId="4" fillId="2" borderId="10" xfId="1" applyFont="1" applyFill="1" applyBorder="1" applyAlignment="1">
      <alignment horizontal="center" shrinkToFit="1"/>
    </xf>
    <xf numFmtId="0" fontId="4" fillId="2" borderId="12" xfId="1" applyFont="1" applyFill="1" applyBorder="1" applyAlignment="1">
      <alignment horizontal="center"/>
    </xf>
    <xf numFmtId="0" fontId="3" fillId="0" borderId="57" xfId="1" applyFont="1" applyBorder="1" applyAlignment="1">
      <alignment horizontal="center"/>
    </xf>
    <xf numFmtId="49" fontId="3" fillId="0" borderId="57" xfId="1" applyNumberFormat="1" applyFont="1" applyBorder="1" applyAlignment="1">
      <alignment horizontal="left"/>
    </xf>
    <xf numFmtId="0" fontId="3" fillId="0" borderId="57" xfId="1" applyFont="1" applyBorder="1"/>
    <xf numFmtId="0" fontId="1" fillId="0" borderId="11" xfId="1" applyBorder="1" applyAlignment="1">
      <alignment horizontal="center"/>
    </xf>
    <xf numFmtId="0" fontId="1" fillId="0" borderId="11" xfId="1" applyNumberFormat="1" applyBorder="1" applyAlignment="1">
      <alignment horizontal="right"/>
    </xf>
    <xf numFmtId="0" fontId="1" fillId="0" borderId="10" xfId="1" applyNumberFormat="1" applyBorder="1"/>
    <xf numFmtId="0" fontId="1" fillId="0" borderId="14" xfId="1" applyNumberFormat="1" applyBorder="1"/>
    <xf numFmtId="0" fontId="12" fillId="0" borderId="0" xfId="1" applyFont="1"/>
    <xf numFmtId="0" fontId="8" fillId="0" borderId="62" xfId="1" applyFont="1" applyBorder="1" applyAlignment="1">
      <alignment horizontal="center" vertical="top"/>
    </xf>
    <xf numFmtId="49" fontId="8" fillId="0" borderId="62" xfId="1" applyNumberFormat="1" applyFont="1" applyBorder="1" applyAlignment="1">
      <alignment horizontal="left" vertical="top"/>
    </xf>
    <xf numFmtId="0" fontId="8" fillId="0" borderId="62" xfId="1" applyFont="1" applyBorder="1" applyAlignment="1">
      <alignment vertical="top" wrapText="1"/>
    </xf>
    <xf numFmtId="49" fontId="8" fillId="0" borderId="62" xfId="1" applyNumberFormat="1" applyFont="1" applyBorder="1" applyAlignment="1">
      <alignment horizontal="center" shrinkToFit="1"/>
    </xf>
    <xf numFmtId="4" fontId="8" fillId="0" borderId="62" xfId="1" applyNumberFormat="1" applyFont="1" applyBorder="1" applyAlignment="1">
      <alignment horizontal="right"/>
    </xf>
    <xf numFmtId="168" fontId="8" fillId="0" borderId="62" xfId="1" applyNumberFormat="1" applyFont="1" applyBorder="1" applyAlignment="1">
      <alignment horizontal="right"/>
    </xf>
    <xf numFmtId="168" fontId="8" fillId="0" borderId="62" xfId="1" applyNumberFormat="1" applyFont="1" applyBorder="1"/>
    <xf numFmtId="2" fontId="8" fillId="0" borderId="62" xfId="1" applyNumberFormat="1" applyFont="1" applyBorder="1" applyAlignment="1">
      <alignment horizontal="right"/>
    </xf>
    <xf numFmtId="0" fontId="1" fillId="2" borderId="12" xfId="1" applyFill="1" applyBorder="1" applyAlignment="1">
      <alignment horizontal="center"/>
    </xf>
    <xf numFmtId="49" fontId="13" fillId="2" borderId="12" xfId="1" applyNumberFormat="1" applyFont="1" applyFill="1" applyBorder="1" applyAlignment="1">
      <alignment horizontal="left"/>
    </xf>
    <xf numFmtId="0" fontId="13" fillId="2" borderId="14" xfId="1" applyFont="1" applyFill="1" applyBorder="1"/>
    <xf numFmtId="0" fontId="1" fillId="2" borderId="11" xfId="1" applyFill="1" applyBorder="1" applyAlignment="1">
      <alignment horizontal="center"/>
    </xf>
    <xf numFmtId="4" fontId="1" fillId="2" borderId="11" xfId="1" applyNumberFormat="1" applyFill="1" applyBorder="1" applyAlignment="1">
      <alignment horizontal="right"/>
    </xf>
    <xf numFmtId="4" fontId="1" fillId="2" borderId="10" xfId="1" applyNumberFormat="1" applyFill="1" applyBorder="1" applyAlignment="1">
      <alignment horizontal="right"/>
    </xf>
    <xf numFmtId="168" fontId="3" fillId="2" borderId="12" xfId="1" applyNumberFormat="1" applyFont="1" applyFill="1" applyBorder="1"/>
    <xf numFmtId="0" fontId="3" fillId="2" borderId="12" xfId="1" applyFont="1" applyFill="1" applyBorder="1"/>
    <xf numFmtId="4" fontId="3" fillId="2" borderId="12" xfId="1" applyNumberFormat="1" applyFont="1" applyFill="1" applyBorder="1"/>
    <xf numFmtId="3" fontId="1" fillId="0" borderId="0" xfId="1" applyNumberFormat="1"/>
    <xf numFmtId="0" fontId="1" fillId="0" borderId="0" xfId="1" applyBorder="1"/>
    <xf numFmtId="0" fontId="14" fillId="0" borderId="0" xfId="1" applyFont="1" applyAlignment="1"/>
    <xf numFmtId="0" fontId="15" fillId="0" borderId="0" xfId="1" applyFont="1" applyBorder="1"/>
    <xf numFmtId="3" fontId="15" fillId="0" borderId="0" xfId="1" applyNumberFormat="1" applyFont="1" applyBorder="1" applyAlignment="1">
      <alignment horizontal="right"/>
    </xf>
    <xf numFmtId="4" fontId="15" fillId="0" borderId="0" xfId="1" applyNumberFormat="1" applyFont="1" applyBorder="1"/>
    <xf numFmtId="0" fontId="14" fillId="0" borderId="0" xfId="1" applyFont="1" applyBorder="1" applyAlignment="1"/>
    <xf numFmtId="0" fontId="1" fillId="0" borderId="0" xfId="1" applyBorder="1" applyAlignment="1">
      <alignment horizontal="right"/>
    </xf>
    <xf numFmtId="49" fontId="4" fillId="0" borderId="15" xfId="0" applyNumberFormat="1" applyFont="1" applyBorder="1"/>
    <xf numFmtId="3" fontId="1" fillId="0" borderId="16" xfId="0" applyNumberFormat="1" applyFont="1" applyBorder="1"/>
    <xf numFmtId="3" fontId="1" fillId="0" borderId="57" xfId="0" applyNumberFormat="1" applyFont="1" applyBorder="1"/>
    <xf numFmtId="3" fontId="1" fillId="0" borderId="58" xfId="0" applyNumberFormat="1" applyFont="1" applyBorder="1"/>
    <xf numFmtId="0" fontId="4" fillId="2" borderId="7" xfId="0" applyFont="1" applyFill="1" applyBorder="1"/>
    <xf numFmtId="49" fontId="4" fillId="2" borderId="8" xfId="0" applyNumberFormat="1" applyFont="1" applyFill="1" applyBorder="1" applyAlignment="1">
      <alignment horizontal="left"/>
    </xf>
    <xf numFmtId="0" fontId="8" fillId="0" borderId="0" xfId="0" applyFont="1" applyAlignment="1">
      <alignment horizontal="left" vertical="top" wrapText="1"/>
    </xf>
    <xf numFmtId="0" fontId="4" fillId="0" borderId="12" xfId="0" applyFont="1" applyBorder="1" applyAlignment="1">
      <alignment horizontal="left"/>
    </xf>
    <xf numFmtId="0" fontId="4" fillId="0" borderId="14" xfId="0" applyFont="1" applyBorder="1" applyAlignment="1">
      <alignment horizontal="left"/>
    </xf>
    <xf numFmtId="0" fontId="4" fillId="0" borderId="12" xfId="0" applyFont="1" applyBorder="1" applyAlignment="1">
      <alignment horizontal="center"/>
    </xf>
    <xf numFmtId="0" fontId="0" fillId="0" borderId="28" xfId="0" applyBorder="1" applyAlignment="1">
      <alignment horizontal="center" shrinkToFit="1"/>
    </xf>
    <xf numFmtId="0" fontId="0" fillId="0" borderId="29" xfId="0" applyBorder="1" applyAlignment="1">
      <alignment horizontal="center" shrinkToFit="1"/>
    </xf>
    <xf numFmtId="167" fontId="0" fillId="0" borderId="14" xfId="0" applyNumberFormat="1" applyBorder="1" applyAlignment="1">
      <alignment horizontal="right" indent="2"/>
    </xf>
    <xf numFmtId="167" fontId="0" fillId="0" borderId="18" xfId="0" applyNumberFormat="1" applyBorder="1" applyAlignment="1">
      <alignment horizontal="right" indent="2"/>
    </xf>
    <xf numFmtId="167" fontId="7" fillId="2" borderId="42" xfId="0" applyNumberFormat="1" applyFont="1" applyFill="1" applyBorder="1" applyAlignment="1">
      <alignment horizontal="right" indent="2"/>
    </xf>
    <xf numFmtId="167" fontId="7" fillId="2" borderId="43" xfId="0" applyNumberFormat="1" applyFont="1" applyFill="1" applyBorder="1" applyAlignment="1">
      <alignment horizontal="right" indent="2"/>
    </xf>
    <xf numFmtId="0" fontId="0" fillId="0" borderId="0" xfId="0" applyAlignment="1">
      <alignment horizontal="left" wrapText="1"/>
    </xf>
    <xf numFmtId="0" fontId="1" fillId="0" borderId="44" xfId="1" applyFont="1" applyBorder="1" applyAlignment="1">
      <alignment horizontal="center"/>
    </xf>
    <xf numFmtId="0" fontId="1" fillId="0" borderId="45" xfId="1" applyFont="1" applyBorder="1" applyAlignment="1">
      <alignment horizontal="center"/>
    </xf>
    <xf numFmtId="0" fontId="1" fillId="0" borderId="49" xfId="1" applyFont="1" applyBorder="1" applyAlignment="1">
      <alignment horizontal="center"/>
    </xf>
    <xf numFmtId="0" fontId="1" fillId="0" borderId="50" xfId="1" applyFont="1" applyBorder="1" applyAlignment="1">
      <alignment horizontal="center"/>
    </xf>
    <xf numFmtId="0" fontId="1" fillId="0" borderId="52" xfId="1" applyFont="1" applyBorder="1" applyAlignment="1">
      <alignment horizontal="left"/>
    </xf>
    <xf numFmtId="0" fontId="1" fillId="0" borderId="51" xfId="1" applyFont="1" applyBorder="1" applyAlignment="1">
      <alignment horizontal="left"/>
    </xf>
    <xf numFmtId="0" fontId="1" fillId="0" borderId="53" xfId="1" applyFont="1" applyBorder="1" applyAlignment="1">
      <alignment horizontal="left"/>
    </xf>
    <xf numFmtId="3" fontId="3" fillId="2" borderId="31" xfId="0" applyNumberFormat="1" applyFont="1" applyFill="1" applyBorder="1" applyAlignment="1">
      <alignment horizontal="right"/>
    </xf>
    <xf numFmtId="3" fontId="3" fillId="2" borderId="43" xfId="0" applyNumberFormat="1" applyFont="1" applyFill="1" applyBorder="1" applyAlignment="1">
      <alignment horizontal="right"/>
    </xf>
    <xf numFmtId="0" fontId="9" fillId="0" borderId="0" xfId="1" applyFont="1" applyAlignment="1">
      <alignment horizontal="center"/>
    </xf>
    <xf numFmtId="49" fontId="1" fillId="0" borderId="49" xfId="1" applyNumberFormat="1" applyFont="1" applyBorder="1" applyAlignment="1">
      <alignment horizontal="center"/>
    </xf>
    <xf numFmtId="0" fontId="1" fillId="0" borderId="52" xfId="1" applyBorder="1" applyAlignment="1">
      <alignment horizontal="center" shrinkToFit="1"/>
    </xf>
    <xf numFmtId="0" fontId="1" fillId="0" borderId="51" xfId="1" applyBorder="1" applyAlignment="1">
      <alignment horizontal="center" shrinkToFit="1"/>
    </xf>
    <xf numFmtId="0" fontId="1" fillId="0" borderId="53" xfId="1" applyBorder="1" applyAlignment="1">
      <alignment horizontal="center" shrinkToFit="1"/>
    </xf>
  </cellXfs>
  <cellStyles count="2">
    <cellStyle name="normálne" xfId="0" builtinId="0"/>
    <cellStyle name="normální_POL.XLS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21"/>
  <dimension ref="A1:BE55"/>
  <sheetViews>
    <sheetView tabSelected="1" workbookViewId="0">
      <selection activeCell="B37" sqref="B37:G45"/>
    </sheetView>
  </sheetViews>
  <sheetFormatPr defaultRowHeight="12.75"/>
  <cols>
    <col min="1" max="1" width="2" customWidth="1"/>
    <col min="2" max="2" width="15" customWidth="1"/>
    <col min="3" max="3" width="15.85546875" customWidth="1"/>
    <col min="4" max="4" width="14.5703125" customWidth="1"/>
    <col min="5" max="5" width="16.7109375" customWidth="1"/>
    <col min="6" max="6" width="15.5703125" customWidth="1"/>
    <col min="7" max="7" width="15.28515625" customWidth="1"/>
  </cols>
  <sheetData>
    <row r="1" spans="1:57" ht="24.75" customHeight="1" thickBot="1">
      <c r="A1" s="1" t="s">
        <v>129</v>
      </c>
      <c r="B1" s="2"/>
      <c r="C1" s="2"/>
      <c r="D1" s="2"/>
      <c r="E1" s="2"/>
      <c r="F1" s="2"/>
      <c r="G1" s="3"/>
    </row>
    <row r="2" spans="1:57" ht="12.75" customHeight="1">
      <c r="A2" s="4" t="s">
        <v>0</v>
      </c>
      <c r="B2" s="5"/>
      <c r="C2" s="6">
        <f>Rekapitulace!H1</f>
        <v>4</v>
      </c>
      <c r="D2" s="6" t="str">
        <f>Rekapitulace!G2</f>
        <v>Kuchyňa a Jedálen v KD Trstín - Plynoinštalácia</v>
      </c>
      <c r="E2" s="5"/>
      <c r="F2" s="205"/>
      <c r="G2" s="206"/>
    </row>
    <row r="3" spans="1:57" ht="3" hidden="1" customHeight="1">
      <c r="A3" s="7"/>
      <c r="B3" s="8"/>
      <c r="C3" s="9"/>
      <c r="D3" s="9"/>
      <c r="E3" s="8"/>
      <c r="F3" s="10"/>
      <c r="G3" s="11"/>
    </row>
    <row r="4" spans="1:57" ht="12" customHeight="1">
      <c r="A4" s="12" t="s">
        <v>1</v>
      </c>
      <c r="B4" s="8"/>
      <c r="C4" s="13" t="s">
        <v>2</v>
      </c>
      <c r="D4" s="9"/>
      <c r="E4" s="8"/>
      <c r="F4" s="10" t="s">
        <v>3</v>
      </c>
      <c r="G4" s="14"/>
    </row>
    <row r="5" spans="1:57" ht="12.95" customHeight="1">
      <c r="A5" s="15" t="s">
        <v>80</v>
      </c>
      <c r="B5" s="16"/>
      <c r="C5" s="17" t="s">
        <v>81</v>
      </c>
      <c r="D5" s="18"/>
      <c r="E5" s="19"/>
      <c r="F5" s="10" t="s">
        <v>5</v>
      </c>
      <c r="G5" s="11"/>
    </row>
    <row r="6" spans="1:57" ht="12.95" customHeight="1">
      <c r="A6" s="12" t="s">
        <v>6</v>
      </c>
      <c r="B6" s="8"/>
      <c r="C6" s="20" t="s">
        <v>7</v>
      </c>
      <c r="D6" s="9"/>
      <c r="E6" s="8"/>
      <c r="F6" s="21" t="s">
        <v>8</v>
      </c>
      <c r="G6" s="22">
        <v>0</v>
      </c>
      <c r="O6" s="23"/>
    </row>
    <row r="7" spans="1:57" ht="12.95" customHeight="1">
      <c r="A7" s="24" t="s">
        <v>78</v>
      </c>
      <c r="B7" s="25"/>
      <c r="C7" s="26" t="s">
        <v>79</v>
      </c>
      <c r="D7" s="27"/>
      <c r="E7" s="27"/>
      <c r="F7" s="28" t="s">
        <v>9</v>
      </c>
      <c r="G7" s="22">
        <f>IF(PocetMJ=0,,ROUND((F30+F32)/PocetMJ,1))</f>
        <v>0</v>
      </c>
    </row>
    <row r="8" spans="1:57">
      <c r="A8" s="29" t="s">
        <v>10</v>
      </c>
      <c r="B8" s="10"/>
      <c r="C8" s="208"/>
      <c r="D8" s="208"/>
      <c r="E8" s="209"/>
      <c r="F8" s="30" t="s">
        <v>11</v>
      </c>
      <c r="G8" s="31"/>
      <c r="H8" s="32"/>
      <c r="I8" s="33"/>
    </row>
    <row r="9" spans="1:57">
      <c r="A9" s="34" t="s">
        <v>12</v>
      </c>
      <c r="B9" s="10"/>
      <c r="C9" s="208" t="s">
        <v>79</v>
      </c>
      <c r="D9" s="208"/>
      <c r="E9" s="208"/>
      <c r="F9" s="10"/>
      <c r="G9" s="35"/>
      <c r="H9" s="36"/>
    </row>
    <row r="10" spans="1:57">
      <c r="A10" s="37" t="s">
        <v>13</v>
      </c>
      <c r="B10" s="10"/>
      <c r="C10" s="208"/>
      <c r="D10" s="208"/>
      <c r="E10" s="208"/>
      <c r="F10" s="38"/>
      <c r="G10" s="39"/>
      <c r="H10" s="40"/>
    </row>
    <row r="11" spans="1:57" ht="13.5" customHeight="1">
      <c r="A11" s="34" t="s">
        <v>14</v>
      </c>
      <c r="B11" s="10"/>
      <c r="C11" s="208"/>
      <c r="D11" s="208"/>
      <c r="E11" s="208"/>
      <c r="F11" s="20" t="s">
        <v>15</v>
      </c>
      <c r="G11" s="41"/>
      <c r="H11" s="36"/>
      <c r="BA11" s="42"/>
      <c r="BB11" s="42"/>
      <c r="BC11" s="42"/>
      <c r="BD11" s="42"/>
      <c r="BE11" s="42"/>
    </row>
    <row r="12" spans="1:57" ht="12.75" customHeight="1">
      <c r="A12" s="43" t="s">
        <v>16</v>
      </c>
      <c r="B12" s="8"/>
      <c r="C12" s="210"/>
      <c r="D12" s="210"/>
      <c r="E12" s="210"/>
      <c r="F12" s="44" t="s">
        <v>17</v>
      </c>
      <c r="G12" s="45"/>
      <c r="H12" s="36"/>
    </row>
    <row r="13" spans="1:57" ht="28.5" customHeight="1" thickBot="1">
      <c r="A13" s="46" t="s">
        <v>18</v>
      </c>
      <c r="B13" s="47"/>
      <c r="C13" s="47"/>
      <c r="D13" s="47"/>
      <c r="E13" s="48"/>
      <c r="F13" s="48"/>
      <c r="G13" s="49"/>
      <c r="H13" s="36"/>
    </row>
    <row r="14" spans="1:57" ht="17.25" customHeight="1" thickBot="1">
      <c r="A14" s="50" t="s">
        <v>19</v>
      </c>
      <c r="B14" s="51"/>
      <c r="C14" s="52"/>
      <c r="D14" s="53" t="s">
        <v>20</v>
      </c>
      <c r="E14" s="54"/>
      <c r="F14" s="54"/>
      <c r="G14" s="52"/>
    </row>
    <row r="15" spans="1:57" ht="15.95" customHeight="1">
      <c r="A15" s="55"/>
      <c r="B15" s="56" t="s">
        <v>21</v>
      </c>
      <c r="C15" s="57">
        <f>HSV</f>
        <v>0</v>
      </c>
      <c r="D15" s="58" t="str">
        <f>Rekapitulace!A14</f>
        <v>Sťažené výrobné podmienky</v>
      </c>
      <c r="E15" s="59"/>
      <c r="F15" s="60"/>
      <c r="G15" s="57">
        <f>Rekapitulace!I14</f>
        <v>0</v>
      </c>
    </row>
    <row r="16" spans="1:57" ht="15.95" customHeight="1">
      <c r="A16" s="55" t="s">
        <v>22</v>
      </c>
      <c r="B16" s="56" t="s">
        <v>23</v>
      </c>
      <c r="C16" s="57">
        <f>PSV</f>
        <v>0</v>
      </c>
      <c r="D16" s="61" t="str">
        <f>Rekapitulace!A15</f>
        <v>Oborová prirážka</v>
      </c>
      <c r="E16" s="62"/>
      <c r="F16" s="63"/>
      <c r="G16" s="57">
        <f>Rekapitulace!I15</f>
        <v>0</v>
      </c>
    </row>
    <row r="17" spans="1:7" ht="15.95" customHeight="1">
      <c r="A17" s="55" t="s">
        <v>24</v>
      </c>
      <c r="B17" s="56" t="s">
        <v>25</v>
      </c>
      <c r="C17" s="57">
        <f>Mont</f>
        <v>0</v>
      </c>
      <c r="D17" s="61" t="str">
        <f>Rekapitulace!A16</f>
        <v>Presun stavebných kapacít</v>
      </c>
      <c r="E17" s="62"/>
      <c r="F17" s="63"/>
      <c r="G17" s="57">
        <f>Rekapitulace!I16</f>
        <v>0</v>
      </c>
    </row>
    <row r="18" spans="1:7" ht="15.95" customHeight="1">
      <c r="A18" s="64" t="s">
        <v>26</v>
      </c>
      <c r="B18" s="65" t="s">
        <v>27</v>
      </c>
      <c r="C18" s="57">
        <f>Dodavka</f>
        <v>0</v>
      </c>
      <c r="D18" s="61" t="str">
        <f>Rekapitulace!A17</f>
        <v>Mimostavenisková doprava</v>
      </c>
      <c r="E18" s="62"/>
      <c r="F18" s="63"/>
      <c r="G18" s="57">
        <f>Rekapitulace!I17</f>
        <v>0</v>
      </c>
    </row>
    <row r="19" spans="1:7" ht="15.95" customHeight="1">
      <c r="A19" s="66" t="s">
        <v>28</v>
      </c>
      <c r="B19" s="56"/>
      <c r="C19" s="57">
        <f>SUM(C15:C18)</f>
        <v>0</v>
      </c>
      <c r="D19" s="7" t="str">
        <f>Rekapitulace!A18</f>
        <v>Zariadenie staveniska</v>
      </c>
      <c r="E19" s="62"/>
      <c r="F19" s="63"/>
      <c r="G19" s="57">
        <f>Rekapitulace!I18</f>
        <v>0</v>
      </c>
    </row>
    <row r="20" spans="1:7" ht="15.95" customHeight="1">
      <c r="A20" s="66"/>
      <c r="B20" s="56"/>
      <c r="C20" s="57"/>
      <c r="D20" s="61" t="str">
        <f>Rekapitulace!A19</f>
        <v>Prevádzka investora</v>
      </c>
      <c r="E20" s="62"/>
      <c r="F20" s="63"/>
      <c r="G20" s="57">
        <f>Rekapitulace!I19</f>
        <v>0</v>
      </c>
    </row>
    <row r="21" spans="1:7" ht="15.95" customHeight="1">
      <c r="A21" s="66" t="s">
        <v>29</v>
      </c>
      <c r="B21" s="56"/>
      <c r="C21" s="57">
        <f>HZS</f>
        <v>0</v>
      </c>
      <c r="D21" s="61" t="str">
        <f>Rekapitulace!A20</f>
        <v>Kompletačná činnosť (IČD)</v>
      </c>
      <c r="E21" s="62"/>
      <c r="F21" s="63"/>
      <c r="G21" s="57">
        <f>Rekapitulace!I20</f>
        <v>0</v>
      </c>
    </row>
    <row r="22" spans="1:7" ht="15.95" customHeight="1">
      <c r="A22" s="34" t="s">
        <v>30</v>
      </c>
      <c r="B22" s="36"/>
      <c r="C22" s="57">
        <f>C19+C21</f>
        <v>0</v>
      </c>
      <c r="D22" s="61" t="s">
        <v>31</v>
      </c>
      <c r="E22" s="62"/>
      <c r="F22" s="63"/>
      <c r="G22" s="57">
        <f>G23-SUM(G15:G21)</f>
        <v>0</v>
      </c>
    </row>
    <row r="23" spans="1:7" ht="15.95" customHeight="1" thickBot="1">
      <c r="A23" s="211" t="s">
        <v>32</v>
      </c>
      <c r="B23" s="212"/>
      <c r="C23" s="67">
        <f>C22+G23</f>
        <v>0</v>
      </c>
      <c r="D23" s="68" t="s">
        <v>33</v>
      </c>
      <c r="E23" s="69"/>
      <c r="F23" s="70"/>
      <c r="G23" s="57">
        <f>VRN</f>
        <v>0</v>
      </c>
    </row>
    <row r="24" spans="1:7">
      <c r="A24" s="71" t="s">
        <v>34</v>
      </c>
      <c r="B24" s="72"/>
      <c r="C24" s="73"/>
      <c r="D24" s="74" t="s">
        <v>35</v>
      </c>
      <c r="E24" s="72"/>
      <c r="F24" s="75" t="s">
        <v>36</v>
      </c>
      <c r="G24" s="76"/>
    </row>
    <row r="25" spans="1:7">
      <c r="A25" s="37" t="s">
        <v>37</v>
      </c>
      <c r="B25" s="36"/>
      <c r="C25" s="77"/>
      <c r="D25" s="78" t="s">
        <v>37</v>
      </c>
      <c r="E25" s="36"/>
      <c r="F25" s="78" t="s">
        <v>37</v>
      </c>
      <c r="G25" s="79"/>
    </row>
    <row r="26" spans="1:7" ht="37.5" customHeight="1">
      <c r="A26" s="34" t="s">
        <v>38</v>
      </c>
      <c r="B26" s="80"/>
      <c r="C26" s="36"/>
      <c r="D26" s="82" t="s">
        <v>38</v>
      </c>
      <c r="E26" s="77"/>
      <c r="F26" s="36" t="s">
        <v>38</v>
      </c>
      <c r="G26" s="79"/>
    </row>
    <row r="27" spans="1:7">
      <c r="A27" s="34"/>
      <c r="B27" s="81"/>
      <c r="C27" s="77"/>
      <c r="D27" s="36"/>
      <c r="E27" s="36"/>
      <c r="F27" s="82"/>
      <c r="G27" s="79"/>
    </row>
    <row r="28" spans="1:7">
      <c r="A28" s="34" t="s">
        <v>39</v>
      </c>
      <c r="B28" s="36"/>
      <c r="C28" s="77"/>
      <c r="D28" s="82" t="s">
        <v>40</v>
      </c>
      <c r="E28" s="77"/>
      <c r="F28" s="83" t="s">
        <v>40</v>
      </c>
      <c r="G28" s="79"/>
    </row>
    <row r="29" spans="1:7" ht="69" customHeight="1">
      <c r="A29" s="34"/>
      <c r="B29" s="36"/>
      <c r="C29" s="84"/>
      <c r="D29" s="85"/>
      <c r="E29" s="84"/>
      <c r="F29" s="36"/>
      <c r="G29" s="79"/>
    </row>
    <row r="30" spans="1:7">
      <c r="A30" s="37" t="s">
        <v>41</v>
      </c>
      <c r="B30" s="86"/>
      <c r="C30" s="87">
        <v>20</v>
      </c>
      <c r="D30" s="86" t="s">
        <v>42</v>
      </c>
      <c r="E30" s="88">
        <f>ROUND(C23-E32,0)</f>
        <v>0</v>
      </c>
      <c r="F30" s="213"/>
      <c r="G30" s="214"/>
    </row>
    <row r="31" spans="1:7">
      <c r="A31" s="37" t="s">
        <v>43</v>
      </c>
      <c r="B31" s="86"/>
      <c r="C31" s="87">
        <f>SazbaDPH1</f>
        <v>20</v>
      </c>
      <c r="D31" s="86" t="s">
        <v>44</v>
      </c>
      <c r="E31" s="88">
        <f>ROUND(PRODUCT(E30,C31/100),1)</f>
        <v>0</v>
      </c>
      <c r="F31" s="213"/>
      <c r="G31" s="214"/>
    </row>
    <row r="32" spans="1:7" hidden="1">
      <c r="A32" s="37" t="s">
        <v>41</v>
      </c>
      <c r="B32" s="86"/>
      <c r="C32" s="87">
        <v>0</v>
      </c>
      <c r="D32" s="86" t="s">
        <v>44</v>
      </c>
      <c r="E32" s="88">
        <v>0</v>
      </c>
      <c r="F32" s="213"/>
      <c r="G32" s="214"/>
    </row>
    <row r="33" spans="1:8" hidden="1">
      <c r="A33" s="37" t="s">
        <v>43</v>
      </c>
      <c r="B33" s="13"/>
      <c r="C33" s="89">
        <f>SazbaDPH2</f>
        <v>0</v>
      </c>
      <c r="D33" s="86" t="s">
        <v>44</v>
      </c>
      <c r="E33" s="90">
        <f>ROUND(PRODUCT(E32,C33/100),1)</f>
        <v>0</v>
      </c>
      <c r="F33" s="213"/>
      <c r="G33" s="214"/>
    </row>
    <row r="34" spans="1:8" s="94" customFormat="1" ht="19.5" customHeight="1" thickBot="1">
      <c r="A34" s="91" t="s">
        <v>45</v>
      </c>
      <c r="B34" s="92"/>
      <c r="C34" s="92"/>
      <c r="D34" s="92"/>
      <c r="E34" s="93">
        <f>CEILING(SUM(E30:E33),IF(SUM(E30:E33)&gt;=0,1,-1))</f>
        <v>0</v>
      </c>
      <c r="F34" s="215"/>
      <c r="G34" s="216"/>
    </row>
    <row r="36" spans="1:8">
      <c r="A36" s="95" t="s">
        <v>46</v>
      </c>
      <c r="B36" s="95"/>
      <c r="C36" s="95"/>
      <c r="D36" s="95"/>
      <c r="E36" s="95"/>
      <c r="F36" s="95"/>
      <c r="G36" s="95"/>
      <c r="H36" t="s">
        <v>4</v>
      </c>
    </row>
    <row r="37" spans="1:8" ht="14.25" customHeight="1">
      <c r="A37" s="95"/>
      <c r="B37" s="207" t="s">
        <v>128</v>
      </c>
      <c r="C37" s="207"/>
      <c r="D37" s="207"/>
      <c r="E37" s="207"/>
      <c r="F37" s="207"/>
      <c r="G37" s="207"/>
      <c r="H37" t="s">
        <v>4</v>
      </c>
    </row>
    <row r="38" spans="1:8" ht="12.75" customHeight="1">
      <c r="A38" s="96"/>
      <c r="B38" s="207"/>
      <c r="C38" s="207"/>
      <c r="D38" s="207"/>
      <c r="E38" s="207"/>
      <c r="F38" s="207"/>
      <c r="G38" s="207"/>
      <c r="H38" t="s">
        <v>4</v>
      </c>
    </row>
    <row r="39" spans="1:8">
      <c r="A39" s="96"/>
      <c r="B39" s="207"/>
      <c r="C39" s="207"/>
      <c r="D39" s="207"/>
      <c r="E39" s="207"/>
      <c r="F39" s="207"/>
      <c r="G39" s="207"/>
      <c r="H39" t="s">
        <v>4</v>
      </c>
    </row>
    <row r="40" spans="1:8">
      <c r="A40" s="96"/>
      <c r="B40" s="207"/>
      <c r="C40" s="207"/>
      <c r="D40" s="207"/>
      <c r="E40" s="207"/>
      <c r="F40" s="207"/>
      <c r="G40" s="207"/>
      <c r="H40" t="s">
        <v>4</v>
      </c>
    </row>
    <row r="41" spans="1:8">
      <c r="A41" s="96"/>
      <c r="B41" s="207"/>
      <c r="C41" s="207"/>
      <c r="D41" s="207"/>
      <c r="E41" s="207"/>
      <c r="F41" s="207"/>
      <c r="G41" s="207"/>
      <c r="H41" t="s">
        <v>4</v>
      </c>
    </row>
    <row r="42" spans="1:8">
      <c r="A42" s="96"/>
      <c r="B42" s="207"/>
      <c r="C42" s="207"/>
      <c r="D42" s="207"/>
      <c r="E42" s="207"/>
      <c r="F42" s="207"/>
      <c r="G42" s="207"/>
      <c r="H42" t="s">
        <v>4</v>
      </c>
    </row>
    <row r="43" spans="1:8">
      <c r="A43" s="96"/>
      <c r="B43" s="207"/>
      <c r="C43" s="207"/>
      <c r="D43" s="207"/>
      <c r="E43" s="207"/>
      <c r="F43" s="207"/>
      <c r="G43" s="207"/>
      <c r="H43" t="s">
        <v>4</v>
      </c>
    </row>
    <row r="44" spans="1:8">
      <c r="A44" s="96"/>
      <c r="B44" s="207"/>
      <c r="C44" s="207"/>
      <c r="D44" s="207"/>
      <c r="E44" s="207"/>
      <c r="F44" s="207"/>
      <c r="G44" s="207"/>
      <c r="H44" t="s">
        <v>4</v>
      </c>
    </row>
    <row r="45" spans="1:8" ht="0.75" customHeight="1">
      <c r="A45" s="96"/>
      <c r="B45" s="207"/>
      <c r="C45" s="207"/>
      <c r="D45" s="207"/>
      <c r="E45" s="207"/>
      <c r="F45" s="207"/>
      <c r="G45" s="207"/>
      <c r="H45" t="s">
        <v>4</v>
      </c>
    </row>
    <row r="46" spans="1:8">
      <c r="B46" s="217"/>
      <c r="C46" s="217"/>
      <c r="D46" s="217"/>
      <c r="E46" s="217"/>
      <c r="F46" s="217"/>
      <c r="G46" s="217"/>
    </row>
    <row r="47" spans="1:8">
      <c r="B47" s="217"/>
      <c r="C47" s="217"/>
      <c r="D47" s="217"/>
      <c r="E47" s="217"/>
      <c r="F47" s="217"/>
      <c r="G47" s="217"/>
    </row>
    <row r="48" spans="1:8">
      <c r="B48" s="217"/>
      <c r="C48" s="217"/>
      <c r="D48" s="217"/>
      <c r="E48" s="217"/>
      <c r="F48" s="217"/>
      <c r="G48" s="217"/>
    </row>
    <row r="49" spans="2:7">
      <c r="B49" s="217"/>
      <c r="C49" s="217"/>
      <c r="D49" s="217"/>
      <c r="E49" s="217"/>
      <c r="F49" s="217"/>
      <c r="G49" s="217"/>
    </row>
    <row r="50" spans="2:7">
      <c r="B50" s="217"/>
      <c r="C50" s="217"/>
      <c r="D50" s="217"/>
      <c r="E50" s="217"/>
      <c r="F50" s="217"/>
      <c r="G50" s="217"/>
    </row>
    <row r="51" spans="2:7">
      <c r="B51" s="217"/>
      <c r="C51" s="217"/>
      <c r="D51" s="217"/>
      <c r="E51" s="217"/>
      <c r="F51" s="217"/>
      <c r="G51" s="217"/>
    </row>
    <row r="52" spans="2:7">
      <c r="B52" s="217"/>
      <c r="C52" s="217"/>
      <c r="D52" s="217"/>
      <c r="E52" s="217"/>
      <c r="F52" s="217"/>
      <c r="G52" s="217"/>
    </row>
    <row r="53" spans="2:7">
      <c r="B53" s="217"/>
      <c r="C53" s="217"/>
      <c r="D53" s="217"/>
      <c r="E53" s="217"/>
      <c r="F53" s="217"/>
      <c r="G53" s="217"/>
    </row>
    <row r="54" spans="2:7">
      <c r="B54" s="217"/>
      <c r="C54" s="217"/>
      <c r="D54" s="217"/>
      <c r="E54" s="217"/>
      <c r="F54" s="217"/>
      <c r="G54" s="217"/>
    </row>
    <row r="55" spans="2:7">
      <c r="B55" s="217"/>
      <c r="C55" s="217"/>
      <c r="D55" s="217"/>
      <c r="E55" s="217"/>
      <c r="F55" s="217"/>
      <c r="G55" s="217"/>
    </row>
  </sheetData>
  <mergeCells count="22">
    <mergeCell ref="B52:G52"/>
    <mergeCell ref="B53:G53"/>
    <mergeCell ref="B54:G54"/>
    <mergeCell ref="B55:G55"/>
    <mergeCell ref="B46:G46"/>
    <mergeCell ref="B47:G47"/>
    <mergeCell ref="B48:G48"/>
    <mergeCell ref="B49:G49"/>
    <mergeCell ref="B50:G50"/>
    <mergeCell ref="B51:G51"/>
    <mergeCell ref="B37:G45"/>
    <mergeCell ref="C8:E8"/>
    <mergeCell ref="C9:E9"/>
    <mergeCell ref="C10:E10"/>
    <mergeCell ref="C11:E11"/>
    <mergeCell ref="C12:E12"/>
    <mergeCell ref="A23:B23"/>
    <mergeCell ref="F30:G30"/>
    <mergeCell ref="F31:G31"/>
    <mergeCell ref="F32:G32"/>
    <mergeCell ref="F33:G33"/>
    <mergeCell ref="F34:G34"/>
  </mergeCells>
  <printOptions horizontalCentered="1"/>
  <pageMargins left="0.31496062992125984" right="0.31496062992125984" top="0.59055118110236227" bottom="0.59055118110236227" header="0.19685039370078741" footer="0.31496062992125984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31"/>
  <dimension ref="A1:BE73"/>
  <sheetViews>
    <sheetView workbookViewId="0">
      <selection activeCell="F22" sqref="F22"/>
    </sheetView>
  </sheetViews>
  <sheetFormatPr defaultRowHeight="12.75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57" ht="13.5" thickTop="1">
      <c r="A1" s="218" t="s">
        <v>47</v>
      </c>
      <c r="B1" s="219"/>
      <c r="C1" s="97" t="str">
        <f>CONCATENATE(cislostavby," ",nazevstavby)</f>
        <v>11 EMPONT s.r.o.</v>
      </c>
      <c r="D1" s="98"/>
      <c r="E1" s="99"/>
      <c r="F1" s="98"/>
      <c r="G1" s="100" t="s">
        <v>48</v>
      </c>
      <c r="H1" s="101">
        <v>4</v>
      </c>
      <c r="I1" s="102"/>
    </row>
    <row r="2" spans="1:57" ht="13.5" thickBot="1">
      <c r="A2" s="220" t="s">
        <v>49</v>
      </c>
      <c r="B2" s="221"/>
      <c r="C2" s="103" t="str">
        <f>CONCATENATE(cisloobjektu," ",nazevobjektu)</f>
        <v>165 Kultúrny dom Trstín</v>
      </c>
      <c r="D2" s="104"/>
      <c r="E2" s="105"/>
      <c r="F2" s="104"/>
      <c r="G2" s="222" t="s">
        <v>82</v>
      </c>
      <c r="H2" s="223"/>
      <c r="I2" s="224"/>
    </row>
    <row r="3" spans="1:57" ht="13.5" thickTop="1">
      <c r="F3" s="36"/>
    </row>
    <row r="4" spans="1:57" ht="19.5" customHeight="1">
      <c r="A4" s="106" t="s">
        <v>50</v>
      </c>
      <c r="B4" s="107"/>
      <c r="C4" s="107"/>
      <c r="D4" s="107"/>
      <c r="E4" s="108"/>
      <c r="F4" s="107"/>
      <c r="G4" s="107"/>
      <c r="H4" s="107"/>
      <c r="I4" s="107"/>
    </row>
    <row r="5" spans="1:57" ht="13.5" thickBot="1"/>
    <row r="6" spans="1:57" s="36" customFormat="1" ht="13.5" thickBot="1">
      <c r="A6" s="109"/>
      <c r="B6" s="110" t="s">
        <v>51</v>
      </c>
      <c r="C6" s="110"/>
      <c r="D6" s="111"/>
      <c r="E6" s="112" t="s">
        <v>52</v>
      </c>
      <c r="F6" s="113" t="s">
        <v>53</v>
      </c>
      <c r="G6" s="113" t="s">
        <v>54</v>
      </c>
      <c r="H6" s="113" t="s">
        <v>55</v>
      </c>
      <c r="I6" s="114" t="s">
        <v>29</v>
      </c>
    </row>
    <row r="7" spans="1:57" s="36" customFormat="1">
      <c r="A7" s="201" t="str">
        <f>Položky!B7</f>
        <v>723</v>
      </c>
      <c r="B7" s="115" t="str">
        <f>Položky!C7</f>
        <v>VNÚTORNÝ PLYNOVOD</v>
      </c>
      <c r="D7" s="116"/>
      <c r="E7" s="202">
        <f>Položky!BA21</f>
        <v>0</v>
      </c>
      <c r="F7" s="203">
        <f>Položky!BB21</f>
        <v>0</v>
      </c>
      <c r="G7" s="203">
        <f>Položky!BC21</f>
        <v>0</v>
      </c>
      <c r="H7" s="203">
        <f>Položky!BD21</f>
        <v>0</v>
      </c>
      <c r="I7" s="204">
        <f>Položky!BE21</f>
        <v>0</v>
      </c>
    </row>
    <row r="8" spans="1:57" s="36" customFormat="1" ht="13.5" thickBot="1">
      <c r="A8" s="201" t="str">
        <f>Položky!B22</f>
        <v>783</v>
      </c>
      <c r="B8" s="115" t="str">
        <f>Položky!C22</f>
        <v>NÁTERY</v>
      </c>
      <c r="D8" s="116"/>
      <c r="E8" s="202">
        <f>Položky!BA24</f>
        <v>0</v>
      </c>
      <c r="F8" s="203">
        <f>Položky!BB24</f>
        <v>0</v>
      </c>
      <c r="G8" s="203">
        <f>Položky!BC24</f>
        <v>0</v>
      </c>
      <c r="H8" s="203">
        <f>Položky!BD24</f>
        <v>0</v>
      </c>
      <c r="I8" s="204">
        <f>Položky!BE24</f>
        <v>0</v>
      </c>
    </row>
    <row r="9" spans="1:57" s="123" customFormat="1" ht="13.5" thickBot="1">
      <c r="A9" s="117"/>
      <c r="B9" s="118" t="s">
        <v>56</v>
      </c>
      <c r="C9" s="118"/>
      <c r="D9" s="119"/>
      <c r="E9" s="120">
        <f>SUM(E7:E8)</f>
        <v>0</v>
      </c>
      <c r="F9" s="121">
        <f>SUM(F7:F8)</f>
        <v>0</v>
      </c>
      <c r="G9" s="121">
        <f>SUM(G7:G8)</f>
        <v>0</v>
      </c>
      <c r="H9" s="121">
        <f>SUM(H7:H8)</f>
        <v>0</v>
      </c>
      <c r="I9" s="122">
        <f>SUM(I7:I8)</f>
        <v>0</v>
      </c>
    </row>
    <row r="10" spans="1:57" ht="13.5" hidden="1" thickBot="1">
      <c r="A10" s="124"/>
      <c r="B10" s="125" t="s">
        <v>57</v>
      </c>
      <c r="C10" s="126"/>
      <c r="D10" s="126"/>
      <c r="E10" s="127">
        <f>HSV*30.126</f>
        <v>0</v>
      </c>
      <c r="F10" s="127">
        <f>PSV*30.126</f>
        <v>0</v>
      </c>
      <c r="G10" s="127">
        <f>Dodavka*30.126</f>
        <v>0</v>
      </c>
      <c r="H10" s="127">
        <f>Mont*30.126</f>
        <v>0</v>
      </c>
      <c r="I10" s="127">
        <f>HZS*30.126</f>
        <v>0</v>
      </c>
    </row>
    <row r="11" spans="1:57" ht="31.5" customHeight="1">
      <c r="A11" s="107" t="s">
        <v>58</v>
      </c>
      <c r="B11" s="107"/>
      <c r="C11" s="107"/>
      <c r="D11" s="107"/>
      <c r="E11" s="107"/>
      <c r="F11" s="107"/>
      <c r="G11" s="128"/>
      <c r="H11" s="107"/>
      <c r="I11" s="107"/>
      <c r="BA11" s="42"/>
      <c r="BB11" s="42"/>
      <c r="BC11" s="42"/>
      <c r="BD11" s="42"/>
      <c r="BE11" s="42"/>
    </row>
    <row r="12" spans="1:57" ht="13.5" thickBot="1"/>
    <row r="13" spans="1:57">
      <c r="A13" s="71" t="s">
        <v>59</v>
      </c>
      <c r="B13" s="72"/>
      <c r="C13" s="72"/>
      <c r="D13" s="129"/>
      <c r="E13" s="130" t="s">
        <v>60</v>
      </c>
      <c r="F13" s="131" t="s">
        <v>61</v>
      </c>
      <c r="G13" s="132" t="s">
        <v>62</v>
      </c>
      <c r="H13" s="133"/>
      <c r="I13" s="130" t="s">
        <v>60</v>
      </c>
    </row>
    <row r="14" spans="1:57">
      <c r="A14" s="134" t="s">
        <v>120</v>
      </c>
      <c r="B14" s="135"/>
      <c r="C14" s="135"/>
      <c r="D14" s="136"/>
      <c r="E14" s="137">
        <v>0</v>
      </c>
      <c r="F14" s="138">
        <v>0</v>
      </c>
      <c r="G14" s="139">
        <f t="shared" ref="G14:G21" si="0">CHOOSE(BA14+1,HSV+PSV,HSV+PSV+Mont,HSV+PSV+Dodavka+Mont,HSV,PSV,Mont,Dodavka,Mont+Dodavka,0)</f>
        <v>0</v>
      </c>
      <c r="H14" s="140"/>
      <c r="I14" s="141">
        <f t="shared" ref="I14:I21" si="1">E14+F14*G14/100</f>
        <v>0</v>
      </c>
      <c r="BA14">
        <v>0</v>
      </c>
    </row>
    <row r="15" spans="1:57">
      <c r="A15" s="134" t="s">
        <v>121</v>
      </c>
      <c r="B15" s="135"/>
      <c r="C15" s="135"/>
      <c r="D15" s="136"/>
      <c r="E15" s="137">
        <v>0</v>
      </c>
      <c r="F15" s="138">
        <v>0</v>
      </c>
      <c r="G15" s="139">
        <f t="shared" si="0"/>
        <v>0</v>
      </c>
      <c r="H15" s="140"/>
      <c r="I15" s="141">
        <f t="shared" si="1"/>
        <v>0</v>
      </c>
      <c r="BA15">
        <v>0</v>
      </c>
    </row>
    <row r="16" spans="1:57">
      <c r="A16" s="134" t="s">
        <v>122</v>
      </c>
      <c r="B16" s="135"/>
      <c r="C16" s="135"/>
      <c r="D16" s="136"/>
      <c r="E16" s="137">
        <v>0</v>
      </c>
      <c r="F16" s="138">
        <v>0</v>
      </c>
      <c r="G16" s="139">
        <f t="shared" si="0"/>
        <v>0</v>
      </c>
      <c r="H16" s="140"/>
      <c r="I16" s="141">
        <f t="shared" si="1"/>
        <v>0</v>
      </c>
      <c r="BA16">
        <v>0</v>
      </c>
    </row>
    <row r="17" spans="1:53">
      <c r="A17" s="134" t="s">
        <v>123</v>
      </c>
      <c r="B17" s="135"/>
      <c r="C17" s="135"/>
      <c r="D17" s="136"/>
      <c r="E17" s="137">
        <v>0</v>
      </c>
      <c r="F17" s="138">
        <v>0</v>
      </c>
      <c r="G17" s="139">
        <f t="shared" si="0"/>
        <v>0</v>
      </c>
      <c r="H17" s="140"/>
      <c r="I17" s="141">
        <f t="shared" si="1"/>
        <v>0</v>
      </c>
      <c r="BA17">
        <v>0</v>
      </c>
    </row>
    <row r="18" spans="1:53">
      <c r="A18" s="134" t="s">
        <v>124</v>
      </c>
      <c r="B18" s="135"/>
      <c r="C18" s="135"/>
      <c r="D18" s="136"/>
      <c r="E18" s="137">
        <v>0</v>
      </c>
      <c r="F18" s="138">
        <v>0</v>
      </c>
      <c r="G18" s="139">
        <f t="shared" si="0"/>
        <v>0</v>
      </c>
      <c r="H18" s="140"/>
      <c r="I18" s="141">
        <f t="shared" si="1"/>
        <v>0</v>
      </c>
      <c r="BA18">
        <v>1</v>
      </c>
    </row>
    <row r="19" spans="1:53">
      <c r="A19" s="134" t="s">
        <v>125</v>
      </c>
      <c r="B19" s="135"/>
      <c r="C19" s="135"/>
      <c r="D19" s="136"/>
      <c r="E19" s="137">
        <v>0</v>
      </c>
      <c r="F19" s="138">
        <v>0</v>
      </c>
      <c r="G19" s="139">
        <f t="shared" si="0"/>
        <v>0</v>
      </c>
      <c r="H19" s="140"/>
      <c r="I19" s="141">
        <f t="shared" si="1"/>
        <v>0</v>
      </c>
      <c r="BA19">
        <v>1</v>
      </c>
    </row>
    <row r="20" spans="1:53">
      <c r="A20" s="134" t="s">
        <v>126</v>
      </c>
      <c r="B20" s="135"/>
      <c r="C20" s="135"/>
      <c r="D20" s="136"/>
      <c r="E20" s="137">
        <v>0</v>
      </c>
      <c r="F20" s="138">
        <v>0</v>
      </c>
      <c r="G20" s="139">
        <f t="shared" si="0"/>
        <v>0</v>
      </c>
      <c r="H20" s="140"/>
      <c r="I20" s="141">
        <f t="shared" si="1"/>
        <v>0</v>
      </c>
      <c r="BA20">
        <v>2</v>
      </c>
    </row>
    <row r="21" spans="1:53">
      <c r="A21" s="134" t="s">
        <v>127</v>
      </c>
      <c r="B21" s="135"/>
      <c r="C21" s="135"/>
      <c r="D21" s="136"/>
      <c r="E21" s="137">
        <v>0</v>
      </c>
      <c r="F21" s="138">
        <v>0</v>
      </c>
      <c r="G21" s="139">
        <f t="shared" si="0"/>
        <v>0</v>
      </c>
      <c r="H21" s="140"/>
      <c r="I21" s="141">
        <f t="shared" si="1"/>
        <v>0</v>
      </c>
      <c r="BA21">
        <v>2</v>
      </c>
    </row>
    <row r="22" spans="1:53" ht="13.5" thickBot="1">
      <c r="A22" s="142"/>
      <c r="B22" s="143" t="s">
        <v>63</v>
      </c>
      <c r="C22" s="144"/>
      <c r="D22" s="145"/>
      <c r="E22" s="146"/>
      <c r="F22" s="147"/>
      <c r="G22" s="147"/>
      <c r="H22" s="225">
        <f>SUM(I14:I21)</f>
        <v>0</v>
      </c>
      <c r="I22" s="226"/>
    </row>
    <row r="23" spans="1:53" ht="13.5" hidden="1" thickBot="1">
      <c r="A23" s="142"/>
      <c r="B23" s="143" t="s">
        <v>64</v>
      </c>
      <c r="C23" s="144"/>
      <c r="D23" s="145"/>
      <c r="E23" s="146"/>
      <c r="F23" s="147"/>
      <c r="G23" s="147"/>
      <c r="H23" s="225">
        <f>VRN*30.126</f>
        <v>0</v>
      </c>
      <c r="I23" s="226"/>
    </row>
    <row r="24" spans="1:53">
      <c r="B24" s="123"/>
      <c r="F24" s="148"/>
      <c r="G24" s="149"/>
      <c r="H24" s="149"/>
      <c r="I24" s="150"/>
    </row>
    <row r="25" spans="1:53">
      <c r="F25" s="148"/>
      <c r="G25" s="149"/>
      <c r="H25" s="149"/>
      <c r="I25" s="150"/>
    </row>
    <row r="26" spans="1:53">
      <c r="F26" s="148"/>
      <c r="G26" s="149"/>
      <c r="H26" s="149"/>
      <c r="I26" s="150"/>
    </row>
    <row r="27" spans="1:53">
      <c r="F27" s="148"/>
      <c r="G27" s="149"/>
      <c r="H27" s="149"/>
      <c r="I27" s="150"/>
    </row>
    <row r="28" spans="1:53">
      <c r="F28" s="148"/>
      <c r="G28" s="149"/>
      <c r="H28" s="149"/>
      <c r="I28" s="150"/>
    </row>
    <row r="29" spans="1:53">
      <c r="F29" s="148"/>
      <c r="G29" s="149"/>
      <c r="H29" s="149"/>
      <c r="I29" s="150"/>
    </row>
    <row r="30" spans="1:53">
      <c r="F30" s="148"/>
      <c r="G30" s="149"/>
      <c r="H30" s="149"/>
      <c r="I30" s="150"/>
    </row>
    <row r="31" spans="1:53">
      <c r="F31" s="148"/>
      <c r="G31" s="149"/>
      <c r="H31" s="149"/>
      <c r="I31" s="150"/>
    </row>
    <row r="32" spans="1:53">
      <c r="F32" s="148"/>
      <c r="G32" s="149"/>
      <c r="H32" s="149"/>
      <c r="I32" s="150"/>
    </row>
    <row r="33" spans="6:9">
      <c r="F33" s="148"/>
      <c r="G33" s="149"/>
      <c r="H33" s="149"/>
      <c r="I33" s="150"/>
    </row>
    <row r="34" spans="6:9">
      <c r="F34" s="148"/>
      <c r="G34" s="149"/>
      <c r="H34" s="149"/>
      <c r="I34" s="150"/>
    </row>
    <row r="35" spans="6:9">
      <c r="F35" s="148"/>
      <c r="G35" s="149"/>
      <c r="H35" s="149"/>
      <c r="I35" s="150"/>
    </row>
    <row r="36" spans="6:9">
      <c r="F36" s="148"/>
      <c r="G36" s="149"/>
      <c r="H36" s="149"/>
      <c r="I36" s="150"/>
    </row>
    <row r="37" spans="6:9">
      <c r="F37" s="148"/>
      <c r="G37" s="149"/>
      <c r="H37" s="149"/>
      <c r="I37" s="150"/>
    </row>
    <row r="38" spans="6:9">
      <c r="F38" s="148"/>
      <c r="G38" s="149"/>
      <c r="H38" s="149"/>
      <c r="I38" s="150"/>
    </row>
    <row r="39" spans="6:9">
      <c r="F39" s="148"/>
      <c r="G39" s="149"/>
      <c r="H39" s="149"/>
      <c r="I39" s="150"/>
    </row>
    <row r="40" spans="6:9">
      <c r="F40" s="148"/>
      <c r="G40" s="149"/>
      <c r="H40" s="149"/>
      <c r="I40" s="150"/>
    </row>
    <row r="41" spans="6:9">
      <c r="F41" s="148"/>
      <c r="G41" s="149"/>
      <c r="H41" s="149"/>
      <c r="I41" s="150"/>
    </row>
    <row r="42" spans="6:9">
      <c r="F42" s="148"/>
      <c r="G42" s="149"/>
      <c r="H42" s="149"/>
      <c r="I42" s="150"/>
    </row>
    <row r="43" spans="6:9">
      <c r="F43" s="148"/>
      <c r="G43" s="149"/>
      <c r="H43" s="149"/>
      <c r="I43" s="150"/>
    </row>
    <row r="44" spans="6:9">
      <c r="F44" s="148"/>
      <c r="G44" s="149"/>
      <c r="H44" s="149"/>
      <c r="I44" s="150"/>
    </row>
    <row r="45" spans="6:9">
      <c r="F45" s="148"/>
      <c r="G45" s="149"/>
      <c r="H45" s="149"/>
      <c r="I45" s="150"/>
    </row>
    <row r="46" spans="6:9">
      <c r="F46" s="148"/>
      <c r="G46" s="149"/>
      <c r="H46" s="149"/>
      <c r="I46" s="150"/>
    </row>
    <row r="47" spans="6:9">
      <c r="F47" s="148"/>
      <c r="G47" s="149"/>
      <c r="H47" s="149"/>
      <c r="I47" s="150"/>
    </row>
    <row r="48" spans="6:9">
      <c r="F48" s="148"/>
      <c r="G48" s="149"/>
      <c r="H48" s="149"/>
      <c r="I48" s="150"/>
    </row>
    <row r="49" spans="6:9">
      <c r="F49" s="148"/>
      <c r="G49" s="149"/>
      <c r="H49" s="149"/>
      <c r="I49" s="150"/>
    </row>
    <row r="50" spans="6:9">
      <c r="F50" s="148"/>
      <c r="G50" s="149"/>
      <c r="H50" s="149"/>
      <c r="I50" s="150"/>
    </row>
    <row r="51" spans="6:9">
      <c r="F51" s="148"/>
      <c r="G51" s="149"/>
      <c r="H51" s="149"/>
      <c r="I51" s="150"/>
    </row>
    <row r="52" spans="6:9">
      <c r="F52" s="148"/>
      <c r="G52" s="149"/>
      <c r="H52" s="149"/>
      <c r="I52" s="150"/>
    </row>
    <row r="53" spans="6:9">
      <c r="F53" s="148"/>
      <c r="G53" s="149"/>
      <c r="H53" s="149"/>
      <c r="I53" s="150"/>
    </row>
    <row r="54" spans="6:9">
      <c r="F54" s="148"/>
      <c r="G54" s="149"/>
      <c r="H54" s="149"/>
      <c r="I54" s="150"/>
    </row>
    <row r="55" spans="6:9">
      <c r="F55" s="148"/>
      <c r="G55" s="149"/>
      <c r="H55" s="149"/>
      <c r="I55" s="150"/>
    </row>
    <row r="56" spans="6:9">
      <c r="F56" s="148"/>
      <c r="G56" s="149"/>
      <c r="H56" s="149"/>
      <c r="I56" s="150"/>
    </row>
    <row r="57" spans="6:9">
      <c r="F57" s="148"/>
      <c r="G57" s="149"/>
      <c r="H57" s="149"/>
      <c r="I57" s="150"/>
    </row>
    <row r="58" spans="6:9">
      <c r="F58" s="148"/>
      <c r="G58" s="149"/>
      <c r="H58" s="149"/>
      <c r="I58" s="150"/>
    </row>
    <row r="59" spans="6:9">
      <c r="F59" s="148"/>
      <c r="G59" s="149"/>
      <c r="H59" s="149"/>
      <c r="I59" s="150"/>
    </row>
    <row r="60" spans="6:9">
      <c r="F60" s="148"/>
      <c r="G60" s="149"/>
      <c r="H60" s="149"/>
      <c r="I60" s="150"/>
    </row>
    <row r="61" spans="6:9">
      <c r="F61" s="148"/>
      <c r="G61" s="149"/>
      <c r="H61" s="149"/>
      <c r="I61" s="150"/>
    </row>
    <row r="62" spans="6:9">
      <c r="F62" s="148"/>
      <c r="G62" s="149"/>
      <c r="H62" s="149"/>
      <c r="I62" s="150"/>
    </row>
    <row r="63" spans="6:9">
      <c r="F63" s="148"/>
      <c r="G63" s="149"/>
      <c r="H63" s="149"/>
      <c r="I63" s="150"/>
    </row>
    <row r="64" spans="6:9">
      <c r="F64" s="148"/>
      <c r="G64" s="149"/>
      <c r="H64" s="149"/>
      <c r="I64" s="150"/>
    </row>
    <row r="65" spans="6:9">
      <c r="F65" s="148"/>
      <c r="G65" s="149"/>
      <c r="H65" s="149"/>
      <c r="I65" s="150"/>
    </row>
    <row r="66" spans="6:9">
      <c r="F66" s="148"/>
      <c r="G66" s="149"/>
      <c r="H66" s="149"/>
      <c r="I66" s="150"/>
    </row>
    <row r="67" spans="6:9">
      <c r="F67" s="148"/>
      <c r="G67" s="149"/>
      <c r="H67" s="149"/>
      <c r="I67" s="150"/>
    </row>
    <row r="68" spans="6:9">
      <c r="F68" s="148"/>
      <c r="G68" s="149"/>
      <c r="H68" s="149"/>
      <c r="I68" s="150"/>
    </row>
    <row r="69" spans="6:9">
      <c r="F69" s="148"/>
      <c r="G69" s="149"/>
      <c r="H69" s="149"/>
      <c r="I69" s="150"/>
    </row>
    <row r="70" spans="6:9">
      <c r="F70" s="148"/>
      <c r="G70" s="149"/>
      <c r="H70" s="149"/>
      <c r="I70" s="150"/>
    </row>
    <row r="71" spans="6:9">
      <c r="F71" s="148"/>
      <c r="G71" s="149"/>
      <c r="H71" s="149"/>
      <c r="I71" s="150"/>
    </row>
    <row r="72" spans="6:9">
      <c r="F72" s="148"/>
      <c r="G72" s="149"/>
      <c r="H72" s="149"/>
      <c r="I72" s="150"/>
    </row>
    <row r="73" spans="6:9">
      <c r="F73" s="148"/>
      <c r="G73" s="149"/>
      <c r="H73" s="149"/>
      <c r="I73" s="150"/>
    </row>
  </sheetData>
  <mergeCells count="5">
    <mergeCell ref="A1:B1"/>
    <mergeCell ref="A2:B2"/>
    <mergeCell ref="G2:I2"/>
    <mergeCell ref="H22:I22"/>
    <mergeCell ref="H23:I23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2">
    <pageSetUpPr fitToPage="1"/>
  </sheetPr>
  <dimension ref="A1:CZ97"/>
  <sheetViews>
    <sheetView showGridLines="0" showZeros="0" workbookViewId="0">
      <selection activeCell="F24" sqref="F24"/>
    </sheetView>
  </sheetViews>
  <sheetFormatPr defaultRowHeight="12.75"/>
  <cols>
    <col min="1" max="1" width="4.42578125" style="151" customWidth="1"/>
    <col min="2" max="2" width="11.5703125" style="151" customWidth="1"/>
    <col min="3" max="3" width="40.42578125" style="151" customWidth="1"/>
    <col min="4" max="4" width="5.5703125" style="151" customWidth="1"/>
    <col min="5" max="5" width="8.5703125" style="161" customWidth="1"/>
    <col min="6" max="6" width="10.7109375" style="151" customWidth="1"/>
    <col min="7" max="7" width="13.85546875" style="151" customWidth="1"/>
    <col min="8" max="8" width="11" style="151" hidden="1" customWidth="1"/>
    <col min="9" max="9" width="12.85546875" style="151" hidden="1" customWidth="1"/>
    <col min="10" max="11" width="9.140625" style="151"/>
    <col min="12" max="12" width="76.28515625" style="151" customWidth="1"/>
    <col min="13" max="13" width="45.28515625" style="151" customWidth="1"/>
    <col min="14" max="16384" width="9.140625" style="151"/>
  </cols>
  <sheetData>
    <row r="1" spans="1:104" ht="15.75">
      <c r="A1" s="227" t="s">
        <v>65</v>
      </c>
      <c r="B1" s="227"/>
      <c r="C1" s="227"/>
      <c r="D1" s="227"/>
      <c r="E1" s="227"/>
      <c r="F1" s="227"/>
      <c r="G1" s="227"/>
    </row>
    <row r="2" spans="1:104" ht="14.25" customHeight="1" thickBot="1">
      <c r="B2" s="152"/>
      <c r="C2" s="153"/>
      <c r="D2" s="153"/>
      <c r="E2" s="154"/>
      <c r="F2" s="153"/>
      <c r="G2" s="153"/>
    </row>
    <row r="3" spans="1:104" ht="13.5" thickTop="1">
      <c r="A3" s="218" t="s">
        <v>47</v>
      </c>
      <c r="B3" s="219"/>
      <c r="C3" s="97" t="str">
        <f>CONCATENATE(cislostavby," ",nazevstavby)</f>
        <v>11 EMPONT s.r.o.</v>
      </c>
      <c r="D3" s="98"/>
      <c r="E3" s="155" t="s">
        <v>66</v>
      </c>
      <c r="F3" s="156">
        <f>Rekapitulace!H1</f>
        <v>4</v>
      </c>
      <c r="G3" s="157"/>
      <c r="H3" s="98"/>
      <c r="I3" s="157"/>
    </row>
    <row r="4" spans="1:104" ht="13.5" thickBot="1">
      <c r="A4" s="228" t="s">
        <v>49</v>
      </c>
      <c r="B4" s="221"/>
      <c r="C4" s="103" t="str">
        <f>CONCATENATE(cisloobjektu," ",nazevobjektu)</f>
        <v>165 Kultúrny dom Trstín</v>
      </c>
      <c r="D4" s="104"/>
      <c r="E4" s="229" t="str">
        <f>Rekapitulace!G2</f>
        <v>Kuchyňa a Jedálen v KD Trstín - Plynoinštalácia</v>
      </c>
      <c r="F4" s="230"/>
      <c r="G4" s="231"/>
      <c r="H4" s="104"/>
      <c r="I4" s="158"/>
    </row>
    <row r="5" spans="1:104" ht="13.5" thickTop="1">
      <c r="A5" s="159"/>
      <c r="B5" s="160"/>
      <c r="C5" s="160"/>
      <c r="G5" s="162"/>
    </row>
    <row r="6" spans="1:104">
      <c r="A6" s="163" t="s">
        <v>67</v>
      </c>
      <c r="B6" s="164" t="s">
        <v>68</v>
      </c>
      <c r="C6" s="164" t="s">
        <v>69</v>
      </c>
      <c r="D6" s="164" t="s">
        <v>70</v>
      </c>
      <c r="E6" s="165" t="s">
        <v>71</v>
      </c>
      <c r="F6" s="166" t="s">
        <v>72</v>
      </c>
      <c r="G6" s="167" t="s">
        <v>73</v>
      </c>
      <c r="H6" s="167" t="s">
        <v>74</v>
      </c>
      <c r="I6" s="167" t="s">
        <v>75</v>
      </c>
    </row>
    <row r="7" spans="1:104">
      <c r="A7" s="168" t="s">
        <v>76</v>
      </c>
      <c r="B7" s="169" t="s">
        <v>83</v>
      </c>
      <c r="C7" s="170" t="s">
        <v>84</v>
      </c>
      <c r="D7" s="171"/>
      <c r="E7" s="172"/>
      <c r="F7" s="172"/>
      <c r="G7" s="173"/>
      <c r="H7" s="174"/>
      <c r="I7" s="173"/>
      <c r="O7" s="175">
        <v>1</v>
      </c>
    </row>
    <row r="8" spans="1:104" ht="22.5">
      <c r="A8" s="176">
        <v>1</v>
      </c>
      <c r="B8" s="177" t="s">
        <v>85</v>
      </c>
      <c r="C8" s="178" t="s">
        <v>86</v>
      </c>
      <c r="D8" s="179" t="s">
        <v>87</v>
      </c>
      <c r="E8" s="180">
        <v>1</v>
      </c>
      <c r="F8" s="181">
        <v>0</v>
      </c>
      <c r="G8" s="182">
        <f t="shared" ref="G8:G20" si="0">E8*F8</f>
        <v>0</v>
      </c>
      <c r="H8" s="183">
        <f t="shared" ref="H8:H20" si="1">F8*30.126</f>
        <v>0</v>
      </c>
      <c r="I8" s="180">
        <f t="shared" ref="I8:I20" si="2">G8*30.126</f>
        <v>0</v>
      </c>
      <c r="O8" s="175">
        <v>2</v>
      </c>
      <c r="AA8" s="151">
        <v>11</v>
      </c>
      <c r="AB8" s="151">
        <v>3</v>
      </c>
      <c r="AC8" s="151">
        <v>1</v>
      </c>
      <c r="AZ8" s="151">
        <v>2</v>
      </c>
      <c r="BA8" s="151">
        <f t="shared" ref="BA8:BA20" si="3">IF(AZ8=1,G8,0)</f>
        <v>0</v>
      </c>
      <c r="BB8" s="151">
        <f t="shared" ref="BB8:BB20" si="4">IF(AZ8=2,G8,0)</f>
        <v>0</v>
      </c>
      <c r="BC8" s="151">
        <f t="shared" ref="BC8:BC20" si="5">IF(AZ8=3,G8,0)</f>
        <v>0</v>
      </c>
      <c r="BD8" s="151">
        <f t="shared" ref="BD8:BD20" si="6">IF(AZ8=4,G8,0)</f>
        <v>0</v>
      </c>
      <c r="BE8" s="151">
        <f t="shared" ref="BE8:BE20" si="7">IF(AZ8=5,G8,0)</f>
        <v>0</v>
      </c>
      <c r="CA8" s="175">
        <v>11</v>
      </c>
      <c r="CB8" s="175">
        <v>3</v>
      </c>
      <c r="CZ8" s="151">
        <v>0</v>
      </c>
    </row>
    <row r="9" spans="1:104">
      <c r="A9" s="176">
        <v>2</v>
      </c>
      <c r="B9" s="177" t="s">
        <v>88</v>
      </c>
      <c r="C9" s="178" t="s">
        <v>89</v>
      </c>
      <c r="D9" s="179" t="s">
        <v>90</v>
      </c>
      <c r="E9" s="180">
        <v>11.5</v>
      </c>
      <c r="F9" s="181">
        <v>0</v>
      </c>
      <c r="G9" s="182">
        <f t="shared" si="0"/>
        <v>0</v>
      </c>
      <c r="H9" s="183">
        <f t="shared" si="1"/>
        <v>0</v>
      </c>
      <c r="I9" s="180">
        <f t="shared" si="2"/>
        <v>0</v>
      </c>
      <c r="O9" s="175">
        <v>2</v>
      </c>
      <c r="AA9" s="151">
        <v>1</v>
      </c>
      <c r="AB9" s="151">
        <v>9</v>
      </c>
      <c r="AC9" s="151">
        <v>9</v>
      </c>
      <c r="AZ9" s="151">
        <v>2</v>
      </c>
      <c r="BA9" s="151">
        <f t="shared" si="3"/>
        <v>0</v>
      </c>
      <c r="BB9" s="151">
        <f t="shared" si="4"/>
        <v>0</v>
      </c>
      <c r="BC9" s="151">
        <f t="shared" si="5"/>
        <v>0</v>
      </c>
      <c r="BD9" s="151">
        <f t="shared" si="6"/>
        <v>0</v>
      </c>
      <c r="BE9" s="151">
        <f t="shared" si="7"/>
        <v>0</v>
      </c>
      <c r="CA9" s="175">
        <v>1</v>
      </c>
      <c r="CB9" s="175">
        <v>9</v>
      </c>
      <c r="CZ9" s="151">
        <v>0</v>
      </c>
    </row>
    <row r="10" spans="1:104" ht="22.5">
      <c r="A10" s="176">
        <v>3</v>
      </c>
      <c r="B10" s="177" t="s">
        <v>91</v>
      </c>
      <c r="C10" s="178" t="s">
        <v>92</v>
      </c>
      <c r="D10" s="179" t="s">
        <v>90</v>
      </c>
      <c r="E10" s="180">
        <v>1.5</v>
      </c>
      <c r="F10" s="181">
        <v>0</v>
      </c>
      <c r="G10" s="182">
        <f t="shared" si="0"/>
        <v>0</v>
      </c>
      <c r="H10" s="183">
        <f t="shared" si="1"/>
        <v>0</v>
      </c>
      <c r="I10" s="180">
        <f t="shared" si="2"/>
        <v>0</v>
      </c>
      <c r="O10" s="175">
        <v>2</v>
      </c>
      <c r="AA10" s="151">
        <v>1</v>
      </c>
      <c r="AB10" s="151">
        <v>7</v>
      </c>
      <c r="AC10" s="151">
        <v>7</v>
      </c>
      <c r="AZ10" s="151">
        <v>2</v>
      </c>
      <c r="BA10" s="151">
        <f t="shared" si="3"/>
        <v>0</v>
      </c>
      <c r="BB10" s="151">
        <f t="shared" si="4"/>
        <v>0</v>
      </c>
      <c r="BC10" s="151">
        <f t="shared" si="5"/>
        <v>0</v>
      </c>
      <c r="BD10" s="151">
        <f t="shared" si="6"/>
        <v>0</v>
      </c>
      <c r="BE10" s="151">
        <f t="shared" si="7"/>
        <v>0</v>
      </c>
      <c r="CA10" s="175">
        <v>1</v>
      </c>
      <c r="CB10" s="175">
        <v>7</v>
      </c>
      <c r="CZ10" s="151">
        <v>2.8900000000007301E-3</v>
      </c>
    </row>
    <row r="11" spans="1:104" ht="22.5">
      <c r="A11" s="176">
        <v>4</v>
      </c>
      <c r="B11" s="177" t="s">
        <v>93</v>
      </c>
      <c r="C11" s="178" t="s">
        <v>94</v>
      </c>
      <c r="D11" s="179" t="s">
        <v>90</v>
      </c>
      <c r="E11" s="180">
        <v>10</v>
      </c>
      <c r="F11" s="181">
        <v>0</v>
      </c>
      <c r="G11" s="182">
        <f t="shared" si="0"/>
        <v>0</v>
      </c>
      <c r="H11" s="183">
        <f t="shared" si="1"/>
        <v>0</v>
      </c>
      <c r="I11" s="180">
        <f t="shared" si="2"/>
        <v>0</v>
      </c>
      <c r="O11" s="175">
        <v>2</v>
      </c>
      <c r="AA11" s="151">
        <v>1</v>
      </c>
      <c r="AB11" s="151">
        <v>7</v>
      </c>
      <c r="AC11" s="151">
        <v>7</v>
      </c>
      <c r="AZ11" s="151">
        <v>2</v>
      </c>
      <c r="BA11" s="151">
        <f t="shared" si="3"/>
        <v>0</v>
      </c>
      <c r="BB11" s="151">
        <f t="shared" si="4"/>
        <v>0</v>
      </c>
      <c r="BC11" s="151">
        <f t="shared" si="5"/>
        <v>0</v>
      </c>
      <c r="BD11" s="151">
        <f t="shared" si="6"/>
        <v>0</v>
      </c>
      <c r="BE11" s="151">
        <f t="shared" si="7"/>
        <v>0</v>
      </c>
      <c r="CA11" s="175">
        <v>1</v>
      </c>
      <c r="CB11" s="175">
        <v>7</v>
      </c>
      <c r="CZ11" s="151">
        <v>3.6799999999992399E-3</v>
      </c>
    </row>
    <row r="12" spans="1:104">
      <c r="A12" s="176">
        <v>5</v>
      </c>
      <c r="B12" s="177" t="s">
        <v>95</v>
      </c>
      <c r="C12" s="178" t="s">
        <v>96</v>
      </c>
      <c r="D12" s="179" t="s">
        <v>90</v>
      </c>
      <c r="E12" s="180">
        <v>1</v>
      </c>
      <c r="F12" s="181">
        <v>0</v>
      </c>
      <c r="G12" s="182">
        <f t="shared" si="0"/>
        <v>0</v>
      </c>
      <c r="H12" s="183">
        <f t="shared" si="1"/>
        <v>0</v>
      </c>
      <c r="I12" s="180">
        <f t="shared" si="2"/>
        <v>0</v>
      </c>
      <c r="O12" s="175">
        <v>2</v>
      </c>
      <c r="AA12" s="151">
        <v>1</v>
      </c>
      <c r="AB12" s="151">
        <v>7</v>
      </c>
      <c r="AC12" s="151">
        <v>7</v>
      </c>
      <c r="AZ12" s="151">
        <v>2</v>
      </c>
      <c r="BA12" s="151">
        <f t="shared" si="3"/>
        <v>0</v>
      </c>
      <c r="BB12" s="151">
        <f t="shared" si="4"/>
        <v>0</v>
      </c>
      <c r="BC12" s="151">
        <f t="shared" si="5"/>
        <v>0</v>
      </c>
      <c r="BD12" s="151">
        <f t="shared" si="6"/>
        <v>0</v>
      </c>
      <c r="BE12" s="151">
        <f t="shared" si="7"/>
        <v>0</v>
      </c>
      <c r="CA12" s="175">
        <v>1</v>
      </c>
      <c r="CB12" s="175">
        <v>7</v>
      </c>
      <c r="CZ12" s="151">
        <v>4.3099999999967097E-3</v>
      </c>
    </row>
    <row r="13" spans="1:104" ht="22.5">
      <c r="A13" s="176">
        <v>6</v>
      </c>
      <c r="B13" s="177" t="s">
        <v>97</v>
      </c>
      <c r="C13" s="178" t="s">
        <v>98</v>
      </c>
      <c r="D13" s="179" t="s">
        <v>99</v>
      </c>
      <c r="E13" s="180">
        <v>4</v>
      </c>
      <c r="F13" s="181">
        <v>0</v>
      </c>
      <c r="G13" s="182">
        <f t="shared" si="0"/>
        <v>0</v>
      </c>
      <c r="H13" s="183">
        <f t="shared" si="1"/>
        <v>0</v>
      </c>
      <c r="I13" s="180">
        <f t="shared" si="2"/>
        <v>0</v>
      </c>
      <c r="O13" s="175">
        <v>2</v>
      </c>
      <c r="AA13" s="151">
        <v>1</v>
      </c>
      <c r="AB13" s="151">
        <v>7</v>
      </c>
      <c r="AC13" s="151">
        <v>7</v>
      </c>
      <c r="AZ13" s="151">
        <v>2</v>
      </c>
      <c r="BA13" s="151">
        <f t="shared" si="3"/>
        <v>0</v>
      </c>
      <c r="BB13" s="151">
        <f t="shared" si="4"/>
        <v>0</v>
      </c>
      <c r="BC13" s="151">
        <f t="shared" si="5"/>
        <v>0</v>
      </c>
      <c r="BD13" s="151">
        <f t="shared" si="6"/>
        <v>0</v>
      </c>
      <c r="BE13" s="151">
        <f t="shared" si="7"/>
        <v>0</v>
      </c>
      <c r="CA13" s="175">
        <v>1</v>
      </c>
      <c r="CB13" s="175">
        <v>7</v>
      </c>
      <c r="CZ13" s="151">
        <v>0</v>
      </c>
    </row>
    <row r="14" spans="1:104" ht="22.5">
      <c r="A14" s="176">
        <v>7</v>
      </c>
      <c r="B14" s="177" t="s">
        <v>100</v>
      </c>
      <c r="C14" s="178" t="s">
        <v>101</v>
      </c>
      <c r="D14" s="179" t="s">
        <v>99</v>
      </c>
      <c r="E14" s="180">
        <v>1</v>
      </c>
      <c r="F14" s="181">
        <v>0</v>
      </c>
      <c r="G14" s="182">
        <f t="shared" si="0"/>
        <v>0</v>
      </c>
      <c r="H14" s="183">
        <f t="shared" si="1"/>
        <v>0</v>
      </c>
      <c r="I14" s="180">
        <f t="shared" si="2"/>
        <v>0</v>
      </c>
      <c r="O14" s="175">
        <v>2</v>
      </c>
      <c r="AA14" s="151">
        <v>1</v>
      </c>
      <c r="AB14" s="151">
        <v>7</v>
      </c>
      <c r="AC14" s="151">
        <v>7</v>
      </c>
      <c r="AZ14" s="151">
        <v>2</v>
      </c>
      <c r="BA14" s="151">
        <f t="shared" si="3"/>
        <v>0</v>
      </c>
      <c r="BB14" s="151">
        <f t="shared" si="4"/>
        <v>0</v>
      </c>
      <c r="BC14" s="151">
        <f t="shared" si="5"/>
        <v>0</v>
      </c>
      <c r="BD14" s="151">
        <f t="shared" si="6"/>
        <v>0</v>
      </c>
      <c r="BE14" s="151">
        <f t="shared" si="7"/>
        <v>0</v>
      </c>
      <c r="CA14" s="175">
        <v>1</v>
      </c>
      <c r="CB14" s="175">
        <v>7</v>
      </c>
      <c r="CZ14" s="151">
        <v>0</v>
      </c>
    </row>
    <row r="15" spans="1:104">
      <c r="A15" s="176">
        <v>8</v>
      </c>
      <c r="B15" s="177" t="s">
        <v>102</v>
      </c>
      <c r="C15" s="178" t="s">
        <v>103</v>
      </c>
      <c r="D15" s="179" t="s">
        <v>104</v>
      </c>
      <c r="E15" s="180">
        <v>1</v>
      </c>
      <c r="F15" s="181">
        <v>0</v>
      </c>
      <c r="G15" s="182">
        <f t="shared" si="0"/>
        <v>0</v>
      </c>
      <c r="H15" s="183">
        <f t="shared" si="1"/>
        <v>0</v>
      </c>
      <c r="I15" s="180">
        <f t="shared" si="2"/>
        <v>0</v>
      </c>
      <c r="O15" s="175">
        <v>2</v>
      </c>
      <c r="AA15" s="151">
        <v>1</v>
      </c>
      <c r="AB15" s="151">
        <v>0</v>
      </c>
      <c r="AC15" s="151">
        <v>0</v>
      </c>
      <c r="AZ15" s="151">
        <v>2</v>
      </c>
      <c r="BA15" s="151">
        <f t="shared" si="3"/>
        <v>0</v>
      </c>
      <c r="BB15" s="151">
        <f t="shared" si="4"/>
        <v>0</v>
      </c>
      <c r="BC15" s="151">
        <f t="shared" si="5"/>
        <v>0</v>
      </c>
      <c r="BD15" s="151">
        <f t="shared" si="6"/>
        <v>0</v>
      </c>
      <c r="BE15" s="151">
        <f t="shared" si="7"/>
        <v>0</v>
      </c>
      <c r="CA15" s="175">
        <v>1</v>
      </c>
      <c r="CB15" s="175">
        <v>0</v>
      </c>
      <c r="CZ15" s="151">
        <v>0</v>
      </c>
    </row>
    <row r="16" spans="1:104">
      <c r="A16" s="176">
        <v>9</v>
      </c>
      <c r="B16" s="177" t="s">
        <v>105</v>
      </c>
      <c r="C16" s="178" t="s">
        <v>106</v>
      </c>
      <c r="D16" s="179" t="s">
        <v>107</v>
      </c>
      <c r="E16" s="180">
        <v>1</v>
      </c>
      <c r="F16" s="181">
        <v>0</v>
      </c>
      <c r="G16" s="182">
        <f t="shared" si="0"/>
        <v>0</v>
      </c>
      <c r="H16" s="183">
        <f t="shared" si="1"/>
        <v>0</v>
      </c>
      <c r="I16" s="180">
        <f t="shared" si="2"/>
        <v>0</v>
      </c>
      <c r="O16" s="175">
        <v>2</v>
      </c>
      <c r="AA16" s="151">
        <v>11</v>
      </c>
      <c r="AB16" s="151">
        <v>0</v>
      </c>
      <c r="AC16" s="151">
        <v>2</v>
      </c>
      <c r="AZ16" s="151">
        <v>2</v>
      </c>
      <c r="BA16" s="151">
        <f t="shared" si="3"/>
        <v>0</v>
      </c>
      <c r="BB16" s="151">
        <f t="shared" si="4"/>
        <v>0</v>
      </c>
      <c r="BC16" s="151">
        <f t="shared" si="5"/>
        <v>0</v>
      </c>
      <c r="BD16" s="151">
        <f t="shared" si="6"/>
        <v>0</v>
      </c>
      <c r="BE16" s="151">
        <f t="shared" si="7"/>
        <v>0</v>
      </c>
      <c r="CA16" s="175">
        <v>11</v>
      </c>
      <c r="CB16" s="175">
        <v>0</v>
      </c>
      <c r="CZ16" s="151">
        <v>0</v>
      </c>
    </row>
    <row r="17" spans="1:104">
      <c r="A17" s="176">
        <v>10</v>
      </c>
      <c r="B17" s="177" t="s">
        <v>108</v>
      </c>
      <c r="C17" s="178" t="s">
        <v>109</v>
      </c>
      <c r="D17" s="179" t="s">
        <v>99</v>
      </c>
      <c r="E17" s="180">
        <v>4</v>
      </c>
      <c r="F17" s="181">
        <v>0</v>
      </c>
      <c r="G17" s="182">
        <f t="shared" si="0"/>
        <v>0</v>
      </c>
      <c r="H17" s="183">
        <f t="shared" si="1"/>
        <v>0</v>
      </c>
      <c r="I17" s="180">
        <f t="shared" si="2"/>
        <v>0</v>
      </c>
      <c r="O17" s="175">
        <v>2</v>
      </c>
      <c r="AA17" s="151">
        <v>3</v>
      </c>
      <c r="AB17" s="151">
        <v>7</v>
      </c>
      <c r="AC17" s="151" t="s">
        <v>108</v>
      </c>
      <c r="AZ17" s="151">
        <v>2</v>
      </c>
      <c r="BA17" s="151">
        <f t="shared" si="3"/>
        <v>0</v>
      </c>
      <c r="BB17" s="151">
        <f t="shared" si="4"/>
        <v>0</v>
      </c>
      <c r="BC17" s="151">
        <f t="shared" si="5"/>
        <v>0</v>
      </c>
      <c r="BD17" s="151">
        <f t="shared" si="6"/>
        <v>0</v>
      </c>
      <c r="BE17" s="151">
        <f t="shared" si="7"/>
        <v>0</v>
      </c>
      <c r="CA17" s="175">
        <v>3</v>
      </c>
      <c r="CB17" s="175">
        <v>7</v>
      </c>
      <c r="CZ17" s="151">
        <v>0</v>
      </c>
    </row>
    <row r="18" spans="1:104">
      <c r="A18" s="176">
        <v>11</v>
      </c>
      <c r="B18" s="177" t="s">
        <v>110</v>
      </c>
      <c r="C18" s="178" t="s">
        <v>111</v>
      </c>
      <c r="D18" s="179" t="s">
        <v>99</v>
      </c>
      <c r="E18" s="180">
        <v>1</v>
      </c>
      <c r="F18" s="181">
        <v>0</v>
      </c>
      <c r="G18" s="182">
        <f t="shared" si="0"/>
        <v>0</v>
      </c>
      <c r="H18" s="183">
        <f t="shared" si="1"/>
        <v>0</v>
      </c>
      <c r="I18" s="180">
        <f t="shared" si="2"/>
        <v>0</v>
      </c>
      <c r="O18" s="175">
        <v>2</v>
      </c>
      <c r="AA18" s="151">
        <v>3</v>
      </c>
      <c r="AB18" s="151">
        <v>7</v>
      </c>
      <c r="AC18" s="151" t="s">
        <v>110</v>
      </c>
      <c r="AZ18" s="151">
        <v>2</v>
      </c>
      <c r="BA18" s="151">
        <f t="shared" si="3"/>
        <v>0</v>
      </c>
      <c r="BB18" s="151">
        <f t="shared" si="4"/>
        <v>0</v>
      </c>
      <c r="BC18" s="151">
        <f t="shared" si="5"/>
        <v>0</v>
      </c>
      <c r="BD18" s="151">
        <f t="shared" si="6"/>
        <v>0</v>
      </c>
      <c r="BE18" s="151">
        <f t="shared" si="7"/>
        <v>0</v>
      </c>
      <c r="CA18" s="175">
        <v>3</v>
      </c>
      <c r="CB18" s="175">
        <v>7</v>
      </c>
      <c r="CZ18" s="151">
        <v>0</v>
      </c>
    </row>
    <row r="19" spans="1:104" ht="22.5">
      <c r="A19" s="176">
        <v>12</v>
      </c>
      <c r="B19" s="177" t="s">
        <v>112</v>
      </c>
      <c r="C19" s="178" t="s">
        <v>113</v>
      </c>
      <c r="D19" s="179" t="s">
        <v>90</v>
      </c>
      <c r="E19" s="180">
        <v>5</v>
      </c>
      <c r="F19" s="181">
        <v>0</v>
      </c>
      <c r="G19" s="182">
        <f t="shared" si="0"/>
        <v>0</v>
      </c>
      <c r="H19" s="183">
        <f t="shared" si="1"/>
        <v>0</v>
      </c>
      <c r="I19" s="180">
        <f t="shared" si="2"/>
        <v>0</v>
      </c>
      <c r="O19" s="175">
        <v>2</v>
      </c>
      <c r="AA19" s="151">
        <v>3</v>
      </c>
      <c r="AB19" s="151">
        <v>7</v>
      </c>
      <c r="AC19" s="151" t="s">
        <v>112</v>
      </c>
      <c r="AZ19" s="151">
        <v>2</v>
      </c>
      <c r="BA19" s="151">
        <f t="shared" si="3"/>
        <v>0</v>
      </c>
      <c r="BB19" s="151">
        <f t="shared" si="4"/>
        <v>0</v>
      </c>
      <c r="BC19" s="151">
        <f t="shared" si="5"/>
        <v>0</v>
      </c>
      <c r="BD19" s="151">
        <f t="shared" si="6"/>
        <v>0</v>
      </c>
      <c r="BE19" s="151">
        <f t="shared" si="7"/>
        <v>0</v>
      </c>
      <c r="CA19" s="175">
        <v>3</v>
      </c>
      <c r="CB19" s="175">
        <v>7</v>
      </c>
      <c r="CZ19" s="151">
        <v>0</v>
      </c>
    </row>
    <row r="20" spans="1:104" ht="22.5">
      <c r="A20" s="176">
        <v>13</v>
      </c>
      <c r="B20" s="177" t="s">
        <v>114</v>
      </c>
      <c r="C20" s="178" t="s">
        <v>115</v>
      </c>
      <c r="D20" s="179" t="s">
        <v>61</v>
      </c>
      <c r="E20" s="180">
        <v>1.9</v>
      </c>
      <c r="F20" s="181">
        <v>0</v>
      </c>
      <c r="G20" s="182">
        <f t="shared" si="0"/>
        <v>0</v>
      </c>
      <c r="H20" s="183">
        <f t="shared" si="1"/>
        <v>0</v>
      </c>
      <c r="I20" s="180">
        <f t="shared" si="2"/>
        <v>0</v>
      </c>
      <c r="O20" s="175">
        <v>2</v>
      </c>
      <c r="AA20" s="151">
        <v>7</v>
      </c>
      <c r="AB20" s="151">
        <v>1002</v>
      </c>
      <c r="AC20" s="151">
        <v>5</v>
      </c>
      <c r="AZ20" s="151">
        <v>2</v>
      </c>
      <c r="BA20" s="151">
        <f t="shared" si="3"/>
        <v>0</v>
      </c>
      <c r="BB20" s="151">
        <f t="shared" si="4"/>
        <v>0</v>
      </c>
      <c r="BC20" s="151">
        <f t="shared" si="5"/>
        <v>0</v>
      </c>
      <c r="BD20" s="151">
        <f t="shared" si="6"/>
        <v>0</v>
      </c>
      <c r="BE20" s="151">
        <f t="shared" si="7"/>
        <v>0</v>
      </c>
      <c r="CA20" s="175">
        <v>7</v>
      </c>
      <c r="CB20" s="175">
        <v>1002</v>
      </c>
      <c r="CZ20" s="151">
        <v>0</v>
      </c>
    </row>
    <row r="21" spans="1:104">
      <c r="A21" s="184"/>
      <c r="B21" s="185" t="s">
        <v>77</v>
      </c>
      <c r="C21" s="186" t="str">
        <f>CONCATENATE(B7," ",C7)</f>
        <v>723 VNÚTORNÝ PLYNOVOD</v>
      </c>
      <c r="D21" s="187"/>
      <c r="E21" s="188"/>
      <c r="F21" s="189"/>
      <c r="G21" s="190">
        <f>SUM(G7:G20)</f>
        <v>0</v>
      </c>
      <c r="H21" s="191"/>
      <c r="I21" s="192">
        <f>G21*30.126</f>
        <v>0</v>
      </c>
      <c r="O21" s="175">
        <v>4</v>
      </c>
      <c r="BA21" s="193">
        <f>SUM(BA7:BA20)</f>
        <v>0</v>
      </c>
      <c r="BB21" s="193">
        <f>SUM(BB7:BB20)</f>
        <v>0</v>
      </c>
      <c r="BC21" s="193">
        <f>SUM(BC7:BC20)</f>
        <v>0</v>
      </c>
      <c r="BD21" s="193">
        <f>SUM(BD7:BD20)</f>
        <v>0</v>
      </c>
      <c r="BE21" s="193">
        <f>SUM(BE7:BE20)</f>
        <v>0</v>
      </c>
    </row>
    <row r="22" spans="1:104">
      <c r="A22" s="168" t="s">
        <v>76</v>
      </c>
      <c r="B22" s="169" t="s">
        <v>116</v>
      </c>
      <c r="C22" s="170" t="s">
        <v>117</v>
      </c>
      <c r="D22" s="171"/>
      <c r="E22" s="172"/>
      <c r="F22" s="172"/>
      <c r="G22" s="173"/>
      <c r="H22" s="174"/>
      <c r="I22" s="173"/>
      <c r="O22" s="175">
        <v>1</v>
      </c>
    </row>
    <row r="23" spans="1:104" ht="22.5">
      <c r="A23" s="176">
        <v>14</v>
      </c>
      <c r="B23" s="177" t="s">
        <v>118</v>
      </c>
      <c r="C23" s="178" t="s">
        <v>119</v>
      </c>
      <c r="D23" s="179" t="s">
        <v>90</v>
      </c>
      <c r="E23" s="180">
        <v>11.5</v>
      </c>
      <c r="F23" s="181">
        <v>0</v>
      </c>
      <c r="G23" s="182">
        <f>E23*F23</f>
        <v>0</v>
      </c>
      <c r="H23" s="183">
        <f>F23*30.126</f>
        <v>0</v>
      </c>
      <c r="I23" s="180">
        <f>G23*30.126</f>
        <v>0</v>
      </c>
      <c r="O23" s="175">
        <v>2</v>
      </c>
      <c r="AA23" s="151">
        <v>1</v>
      </c>
      <c r="AB23" s="151">
        <v>7</v>
      </c>
      <c r="AC23" s="151">
        <v>7</v>
      </c>
      <c r="AZ23" s="151">
        <v>2</v>
      </c>
      <c r="BA23" s="151">
        <f>IF(AZ23=1,G23,0)</f>
        <v>0</v>
      </c>
      <c r="BB23" s="151">
        <f>IF(AZ23=2,G23,0)</f>
        <v>0</v>
      </c>
      <c r="BC23" s="151">
        <f>IF(AZ23=3,G23,0)</f>
        <v>0</v>
      </c>
      <c r="BD23" s="151">
        <f>IF(AZ23=4,G23,0)</f>
        <v>0</v>
      </c>
      <c r="BE23" s="151">
        <f>IF(AZ23=5,G23,0)</f>
        <v>0</v>
      </c>
      <c r="CA23" s="175">
        <v>1</v>
      </c>
      <c r="CB23" s="175">
        <v>7</v>
      </c>
      <c r="CZ23" s="151">
        <v>9.0000000000034497E-5</v>
      </c>
    </row>
    <row r="24" spans="1:104">
      <c r="A24" s="184"/>
      <c r="B24" s="185" t="s">
        <v>77</v>
      </c>
      <c r="C24" s="186" t="str">
        <f>CONCATENATE(B22," ",C22)</f>
        <v>783 NÁTERY</v>
      </c>
      <c r="D24" s="187"/>
      <c r="E24" s="188"/>
      <c r="F24" s="189"/>
      <c r="G24" s="190">
        <f>SUM(G22:G23)</f>
        <v>0</v>
      </c>
      <c r="H24" s="191"/>
      <c r="I24" s="192">
        <f>G24*30.126</f>
        <v>0</v>
      </c>
      <c r="O24" s="175">
        <v>4</v>
      </c>
      <c r="BA24" s="193">
        <f>SUM(BA22:BA23)</f>
        <v>0</v>
      </c>
      <c r="BB24" s="193">
        <f>SUM(BB22:BB23)</f>
        <v>0</v>
      </c>
      <c r="BC24" s="193">
        <f>SUM(BC22:BC23)</f>
        <v>0</v>
      </c>
      <c r="BD24" s="193">
        <f>SUM(BD22:BD23)</f>
        <v>0</v>
      </c>
      <c r="BE24" s="193">
        <f>SUM(BE22:BE23)</f>
        <v>0</v>
      </c>
    </row>
    <row r="25" spans="1:104">
      <c r="E25" s="151"/>
    </row>
    <row r="26" spans="1:104">
      <c r="E26" s="151"/>
    </row>
    <row r="27" spans="1:104">
      <c r="E27" s="151"/>
    </row>
    <row r="28" spans="1:104">
      <c r="E28" s="151"/>
    </row>
    <row r="29" spans="1:104">
      <c r="E29" s="151"/>
    </row>
    <row r="30" spans="1:104">
      <c r="E30" s="151"/>
    </row>
    <row r="31" spans="1:104">
      <c r="E31" s="151"/>
    </row>
    <row r="32" spans="1:104">
      <c r="E32" s="151"/>
    </row>
    <row r="33" spans="1:7">
      <c r="E33" s="151"/>
    </row>
    <row r="34" spans="1:7">
      <c r="E34" s="151"/>
    </row>
    <row r="35" spans="1:7">
      <c r="E35" s="151"/>
    </row>
    <row r="36" spans="1:7">
      <c r="E36" s="151"/>
    </row>
    <row r="37" spans="1:7">
      <c r="E37" s="151"/>
    </row>
    <row r="38" spans="1:7">
      <c r="E38" s="151"/>
    </row>
    <row r="39" spans="1:7">
      <c r="E39" s="151"/>
    </row>
    <row r="40" spans="1:7">
      <c r="E40" s="151"/>
    </row>
    <row r="41" spans="1:7">
      <c r="E41" s="151"/>
    </row>
    <row r="42" spans="1:7">
      <c r="E42" s="151"/>
    </row>
    <row r="43" spans="1:7">
      <c r="E43" s="151"/>
    </row>
    <row r="44" spans="1:7">
      <c r="E44" s="151"/>
    </row>
    <row r="45" spans="1:7">
      <c r="E45" s="151"/>
    </row>
    <row r="46" spans="1:7">
      <c r="E46" s="151"/>
    </row>
    <row r="47" spans="1:7">
      <c r="E47" s="151"/>
    </row>
    <row r="48" spans="1:7">
      <c r="A48" s="194"/>
      <c r="B48" s="194"/>
      <c r="C48" s="194"/>
      <c r="D48" s="194"/>
      <c r="E48" s="194"/>
      <c r="F48" s="194"/>
      <c r="G48" s="194"/>
    </row>
    <row r="49" spans="1:7">
      <c r="A49" s="194"/>
      <c r="B49" s="194"/>
      <c r="C49" s="194"/>
      <c r="D49" s="194"/>
      <c r="E49" s="194"/>
      <c r="F49" s="194"/>
      <c r="G49" s="194"/>
    </row>
    <row r="50" spans="1:7">
      <c r="A50" s="194"/>
      <c r="B50" s="194"/>
      <c r="C50" s="194"/>
      <c r="D50" s="194"/>
      <c r="E50" s="194"/>
      <c r="F50" s="194"/>
      <c r="G50" s="194"/>
    </row>
    <row r="51" spans="1:7">
      <c r="A51" s="194"/>
      <c r="B51" s="194"/>
      <c r="C51" s="194"/>
      <c r="D51" s="194"/>
      <c r="E51" s="194"/>
      <c r="F51" s="194"/>
      <c r="G51" s="194"/>
    </row>
    <row r="52" spans="1:7">
      <c r="E52" s="151"/>
    </row>
    <row r="53" spans="1:7">
      <c r="E53" s="151"/>
    </row>
    <row r="54" spans="1:7">
      <c r="E54" s="151"/>
    </row>
    <row r="55" spans="1:7">
      <c r="E55" s="151"/>
    </row>
    <row r="56" spans="1:7">
      <c r="E56" s="151"/>
    </row>
    <row r="57" spans="1:7">
      <c r="E57" s="151"/>
    </row>
    <row r="58" spans="1:7">
      <c r="E58" s="151"/>
    </row>
    <row r="59" spans="1:7">
      <c r="E59" s="151"/>
    </row>
    <row r="60" spans="1:7">
      <c r="E60" s="151"/>
    </row>
    <row r="61" spans="1:7">
      <c r="E61" s="151"/>
    </row>
    <row r="62" spans="1:7">
      <c r="E62" s="151"/>
    </row>
    <row r="63" spans="1:7">
      <c r="E63" s="151"/>
    </row>
    <row r="64" spans="1:7">
      <c r="E64" s="151"/>
    </row>
    <row r="65" spans="5:5">
      <c r="E65" s="151"/>
    </row>
    <row r="66" spans="5:5">
      <c r="E66" s="151"/>
    </row>
    <row r="67" spans="5:5">
      <c r="E67" s="151"/>
    </row>
    <row r="68" spans="5:5">
      <c r="E68" s="151"/>
    </row>
    <row r="69" spans="5:5">
      <c r="E69" s="151"/>
    </row>
    <row r="70" spans="5:5">
      <c r="E70" s="151"/>
    </row>
    <row r="71" spans="5:5">
      <c r="E71" s="151"/>
    </row>
    <row r="72" spans="5:5">
      <c r="E72" s="151"/>
    </row>
    <row r="73" spans="5:5">
      <c r="E73" s="151"/>
    </row>
    <row r="74" spans="5:5">
      <c r="E74" s="151"/>
    </row>
    <row r="75" spans="5:5">
      <c r="E75" s="151"/>
    </row>
    <row r="76" spans="5:5">
      <c r="E76" s="151"/>
    </row>
    <row r="77" spans="5:5">
      <c r="E77" s="151"/>
    </row>
    <row r="78" spans="5:5">
      <c r="E78" s="151"/>
    </row>
    <row r="79" spans="5:5">
      <c r="E79" s="151"/>
    </row>
    <row r="80" spans="5:5">
      <c r="E80" s="151"/>
    </row>
    <row r="81" spans="1:7">
      <c r="E81" s="151"/>
    </row>
    <row r="82" spans="1:7">
      <c r="E82" s="151"/>
    </row>
    <row r="83" spans="1:7">
      <c r="A83" s="195"/>
      <c r="B83" s="195"/>
    </row>
    <row r="84" spans="1:7">
      <c r="A84" s="194"/>
      <c r="B84" s="194"/>
      <c r="C84" s="196"/>
      <c r="D84" s="196"/>
      <c r="E84" s="197"/>
      <c r="F84" s="196"/>
      <c r="G84" s="198"/>
    </row>
    <row r="85" spans="1:7">
      <c r="A85" s="199"/>
      <c r="B85" s="199"/>
      <c r="C85" s="194"/>
      <c r="D85" s="194"/>
      <c r="E85" s="200"/>
      <c r="F85" s="194"/>
      <c r="G85" s="194"/>
    </row>
    <row r="86" spans="1:7">
      <c r="A86" s="194"/>
      <c r="B86" s="194"/>
      <c r="C86" s="194"/>
      <c r="D86" s="194"/>
      <c r="E86" s="200"/>
      <c r="F86" s="194"/>
      <c r="G86" s="194"/>
    </row>
    <row r="87" spans="1:7">
      <c r="A87" s="194"/>
      <c r="B87" s="194"/>
      <c r="C87" s="194"/>
      <c r="D87" s="194"/>
      <c r="E87" s="200"/>
      <c r="F87" s="194"/>
      <c r="G87" s="194"/>
    </row>
    <row r="88" spans="1:7">
      <c r="A88" s="194"/>
      <c r="B88" s="194"/>
      <c r="C88" s="194"/>
      <c r="D88" s="194"/>
      <c r="E88" s="200"/>
      <c r="F88" s="194"/>
      <c r="G88" s="194"/>
    </row>
    <row r="89" spans="1:7">
      <c r="A89" s="194"/>
      <c r="B89" s="194"/>
      <c r="C89" s="194"/>
      <c r="D89" s="194"/>
      <c r="E89" s="200"/>
      <c r="F89" s="194"/>
      <c r="G89" s="194"/>
    </row>
    <row r="90" spans="1:7">
      <c r="A90" s="194"/>
      <c r="B90" s="194"/>
      <c r="C90" s="194"/>
      <c r="D90" s="194"/>
      <c r="E90" s="200"/>
      <c r="F90" s="194"/>
      <c r="G90" s="194"/>
    </row>
    <row r="91" spans="1:7">
      <c r="A91" s="194"/>
      <c r="B91" s="194"/>
      <c r="C91" s="194"/>
      <c r="D91" s="194"/>
      <c r="E91" s="200"/>
      <c r="F91" s="194"/>
      <c r="G91" s="194"/>
    </row>
    <row r="92" spans="1:7">
      <c r="A92" s="194"/>
      <c r="B92" s="194"/>
      <c r="C92" s="194"/>
      <c r="D92" s="194"/>
      <c r="E92" s="200"/>
      <c r="F92" s="194"/>
      <c r="G92" s="194"/>
    </row>
    <row r="93" spans="1:7">
      <c r="A93" s="194"/>
      <c r="B93" s="194"/>
      <c r="C93" s="194"/>
      <c r="D93" s="194"/>
      <c r="E93" s="200"/>
      <c r="F93" s="194"/>
      <c r="G93" s="194"/>
    </row>
    <row r="94" spans="1:7">
      <c r="A94" s="194"/>
      <c r="B94" s="194"/>
      <c r="C94" s="194"/>
      <c r="D94" s="194"/>
      <c r="E94" s="200"/>
      <c r="F94" s="194"/>
      <c r="G94" s="194"/>
    </row>
    <row r="95" spans="1:7">
      <c r="A95" s="194"/>
      <c r="B95" s="194"/>
      <c r="C95" s="194"/>
      <c r="D95" s="194"/>
      <c r="E95" s="200"/>
      <c r="F95" s="194"/>
      <c r="G95" s="194"/>
    </row>
    <row r="96" spans="1:7">
      <c r="A96" s="194"/>
      <c r="B96" s="194"/>
      <c r="C96" s="194"/>
      <c r="D96" s="194"/>
      <c r="E96" s="200"/>
      <c r="F96" s="194"/>
      <c r="G96" s="194"/>
    </row>
    <row r="97" spans="1:7">
      <c r="A97" s="194"/>
      <c r="B97" s="194"/>
      <c r="C97" s="194"/>
      <c r="D97" s="194"/>
      <c r="E97" s="200"/>
      <c r="F97" s="194"/>
      <c r="G97" s="194"/>
    </row>
  </sheetData>
  <mergeCells count="4">
    <mergeCell ref="A1:G1"/>
    <mergeCell ref="A3:B3"/>
    <mergeCell ref="A4:B4"/>
    <mergeCell ref="E4:G4"/>
  </mergeCells>
  <printOptions horizontalCentered="1" gridLinesSet="0"/>
  <pageMargins left="0.31496062992125984" right="0.31496062992125984" top="0.59055118110236227" bottom="0.59055118110236227" header="0.19685039370078741" footer="0.31496062992125984"/>
  <pageSetup paperSize="9" fitToHeight="999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3</vt:i4>
      </vt:variant>
      <vt:variant>
        <vt:lpstr>Pomenované rozsahy</vt:lpstr>
      </vt:variant>
      <vt:variant>
        <vt:i4>37</vt:i4>
      </vt:variant>
    </vt:vector>
  </HeadingPairs>
  <TitlesOfParts>
    <vt:vector size="40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Položky!Názvy_tlače</vt:lpstr>
      <vt:lpstr>Rekapitulace!Názvy_tlače</vt:lpstr>
      <vt:lpstr>Objednatel</vt:lpstr>
      <vt:lpstr>'Krycí list'!Oblasť_tlače</vt:lpstr>
      <vt:lpstr>Položky!Oblasť_tlače</vt:lpstr>
      <vt:lpstr>Rekapitulace!Oblasť_tlače</vt:lpstr>
      <vt:lpstr>PocetMJ</vt:lpstr>
      <vt:lpstr>Poznamka</vt:lpstr>
      <vt:lpstr>Projektant</vt:lpstr>
      <vt:lpstr>PSV</vt:lpstr>
      <vt:lpstr>SazbaDPH1</vt:lpstr>
      <vt:lpstr>SazbaDPH2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Maros</dc:creator>
  <cp:lastModifiedBy>Maros</cp:lastModifiedBy>
  <cp:lastPrinted>2022-02-07T05:46:43Z</cp:lastPrinted>
  <dcterms:created xsi:type="dcterms:W3CDTF">2022-01-27T18:17:17Z</dcterms:created>
  <dcterms:modified xsi:type="dcterms:W3CDTF">2022-02-07T05:46:51Z</dcterms:modified>
</cp:coreProperties>
</file>